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activeTab="4"/>
  </bookViews>
  <sheets>
    <sheet name="Uitleg Programma" sheetId="1" r:id="rId1"/>
    <sheet name="ALGEMEEN" sheetId="2" r:id="rId2"/>
    <sheet name="GEZAMENLIJK" sheetId="3" r:id="rId3"/>
    <sheet name="MEISJES" sheetId="4" r:id="rId4"/>
    <sheet name="JONGENS" sheetId="5" r:id="rId5"/>
  </sheets>
  <definedNames>
    <definedName name="_xlfn.IFERROR" hidden="1">#NAME?</definedName>
    <definedName name="_xlnm.Print_Area" localSheetId="4">'JONGENS'!$A$27:$T$52</definedName>
    <definedName name="_xlnm.Print_Area" localSheetId="3">'MEISJES'!$A$27:$T$52</definedName>
  </definedNames>
  <calcPr fullCalcOnLoad="1"/>
</workbook>
</file>

<file path=xl/comments2.xml><?xml version="1.0" encoding="utf-8"?>
<comments xmlns="http://schemas.openxmlformats.org/spreadsheetml/2006/main">
  <authors>
    <author>SNCB-Holding / NMBS-Holding</author>
  </authors>
  <commentList>
    <comment ref="C7" authorId="0">
      <text>
        <r>
          <rPr>
            <b/>
            <sz val="9"/>
            <rFont val="Tahoma"/>
            <family val="2"/>
          </rPr>
          <t>Hier komen de meisjesploegen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rFont val="Tahoma"/>
            <family val="2"/>
          </rPr>
          <t>Hier komen de jongensploegen</t>
        </r>
        <r>
          <rPr>
            <sz val="9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9"/>
            <rFont val="Tahoma"/>
            <family val="2"/>
          </rPr>
          <t xml:space="preserve">Geef hier de punten volgens het verloop van de wedstrijden
</t>
        </r>
        <r>
          <rPr>
            <sz val="9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9"/>
            <rFont val="Tahoma"/>
            <family val="2"/>
          </rPr>
          <t xml:space="preserve">Titel van het tornooi
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Datum van het tornooi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 xml:space="preserve">Vul hier 1 in als je met de namen van de provincies wil werken
Vul 2 in als je de verkorte prov naam 
achter de ploegnaam wil zetten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SNCB-Holding / NMBS-Holding</author>
  </authors>
  <commentList>
    <comment ref="H1" authorId="0">
      <text>
        <r>
          <rPr>
            <b/>
            <sz val="9"/>
            <rFont val="Tahoma"/>
            <family val="2"/>
          </rPr>
          <t>Setstanden
Thuis-uit
Leeglaten bij forfait</t>
        </r>
        <r>
          <rPr>
            <sz val="9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9"/>
            <rFont val="Tahoma"/>
            <family val="2"/>
          </rPr>
          <t>Hier komt de bijkomende kleine set om de winnaar te bepalen</t>
        </r>
        <r>
          <rPr>
            <sz val="9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9"/>
            <rFont val="Tahoma"/>
            <family val="2"/>
          </rPr>
          <t>Bij forfait geef je hier "F" in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<sst xmlns="http://schemas.openxmlformats.org/spreadsheetml/2006/main" count="278" uniqueCount="142">
  <si>
    <t>Uur</t>
  </si>
  <si>
    <t>T</t>
  </si>
  <si>
    <t>Ploeg A</t>
  </si>
  <si>
    <t>Ploeg B</t>
  </si>
  <si>
    <t>Uitslag</t>
  </si>
  <si>
    <t>Setstanden</t>
  </si>
  <si>
    <t>Ploeg</t>
  </si>
  <si>
    <t>AW</t>
  </si>
  <si>
    <t>GW</t>
  </si>
  <si>
    <t>VW</t>
  </si>
  <si>
    <t>F</t>
  </si>
  <si>
    <t>GS</t>
  </si>
  <si>
    <t>VS</t>
  </si>
  <si>
    <t>TP</t>
  </si>
  <si>
    <t>ANTWERPEN</t>
  </si>
  <si>
    <t>LIMBURG</t>
  </si>
  <si>
    <t>OOST-VLAANDEREN</t>
  </si>
  <si>
    <t>VLAAMS-BRABANT</t>
  </si>
  <si>
    <t>WEST-VLAANDEREN</t>
  </si>
  <si>
    <t>MEISJES</t>
  </si>
  <si>
    <t>JONGENS</t>
  </si>
  <si>
    <t>CEREMONIE PROTOCOLLAIR</t>
  </si>
  <si>
    <t>Thuisploeg</t>
  </si>
  <si>
    <t>Bezoekers</t>
  </si>
  <si>
    <t>Gegevens betreffende tornooi</t>
  </si>
  <si>
    <t>Geef hier de titel</t>
  </si>
  <si>
    <t>Geef hier de datum</t>
  </si>
  <si>
    <t>PROVINCIES</t>
  </si>
  <si>
    <t>DEELNEMERS</t>
  </si>
  <si>
    <t>UITSLAG</t>
  </si>
  <si>
    <t>SETSTANDEN</t>
  </si>
  <si>
    <t>M</t>
  </si>
  <si>
    <t>J</t>
  </si>
  <si>
    <t>G</t>
  </si>
  <si>
    <t>Gegevens betreffende punten</t>
  </si>
  <si>
    <t>FORFAIT (F)</t>
  </si>
  <si>
    <t>Forfait</t>
  </si>
  <si>
    <t>PUNTEN</t>
  </si>
  <si>
    <t>GW2</t>
  </si>
  <si>
    <t>VW1</t>
  </si>
  <si>
    <t>GP</t>
  </si>
  <si>
    <t>VP</t>
  </si>
  <si>
    <t>QP</t>
  </si>
  <si>
    <t>QS</t>
  </si>
  <si>
    <t>RG</t>
  </si>
  <si>
    <t>Puntentotaal</t>
  </si>
  <si>
    <t>Punten bij 2-0 of 0-2 verlies</t>
  </si>
  <si>
    <t>Punten bij winst 2-0 of 0-2</t>
  </si>
  <si>
    <t>Punten bij 1-1 en winst in setpunten</t>
  </si>
  <si>
    <t>Punten bij 1-1 en verlies in setpunten</t>
  </si>
  <si>
    <t>Bijk set</t>
  </si>
  <si>
    <t>Bijk Set</t>
  </si>
  <si>
    <t>GWT</t>
  </si>
  <si>
    <t>GWU</t>
  </si>
  <si>
    <t>FFT</t>
  </si>
  <si>
    <t>FFU</t>
  </si>
  <si>
    <t>GWT2</t>
  </si>
  <si>
    <t>GWU2</t>
  </si>
  <si>
    <t>VT0</t>
  </si>
  <si>
    <t>VU0</t>
  </si>
  <si>
    <t>VT1</t>
  </si>
  <si>
    <t>VU1</t>
  </si>
  <si>
    <t>Ongeordende reeks</t>
  </si>
  <si>
    <t>1e sort</t>
  </si>
  <si>
    <t>2e sort</t>
  </si>
  <si>
    <t>Het programma bestaat uit 4 bladen</t>
  </si>
  <si>
    <t>GEZAMENLIJK</t>
  </si>
  <si>
    <t>Hier worden de algemene gegevens ingevuld</t>
  </si>
  <si>
    <t>In vak C7 to C11 komen de meisjesploegen</t>
  </si>
  <si>
    <t>ALGEMEEN</t>
  </si>
  <si>
    <t>In vakken D7 tot D11 komen de jongensploegen</t>
  </si>
  <si>
    <t>In vakken B2 tot B3 geef je de naam van het tornooi en datum</t>
  </si>
  <si>
    <t>Tips worden gegeven als je op bepaalde vakken staat zie rood driehoekje in het vak</t>
  </si>
  <si>
    <t>Als de ploegnamen niet zijn ingevuld zie je in de reeksen de provincie staan</t>
  </si>
  <si>
    <t>Alle werkbladen zijn beschermd tegen per ongeluk invullen van gegevens waar niet nodig</t>
  </si>
  <si>
    <t>Alle wedstrijdresultaten worden ingegeven in het blad gezamenlijk.</t>
  </si>
  <si>
    <t>In de kolommen H-I-J-K worden de setresultaten ingegeven.</t>
  </si>
  <si>
    <t>In de kolommen L-M worden de resultaten ingegeven van de set tot 5 punten</t>
  </si>
  <si>
    <t>Bij Forfait van 1 ploeg of beide ploegen worden in de kolom P en Q een letter "F" ingegeven</t>
  </si>
  <si>
    <t>Bij Forfait geef je geen setpunten in, de totaalpunten worden automatisch ingevuld de setpunten blijven op 0</t>
  </si>
  <si>
    <t>Aan alle andere kolommen kan niet gewijzigd worden daar deze formules bevatten voor berekeningen van de wedstrijdresultaten.</t>
  </si>
  <si>
    <t>Op deze pagina bevinden zich 4 knoppen</t>
  </si>
  <si>
    <t>1. Resultaat meisjes: Als je hier op klikt wordt  onmiddellijk de rangschikking opgemaakt voor de meisjes</t>
  </si>
  <si>
    <t>2. Afdrukken meisjes: Als je hier op klikt wordt de rangschikking opgemaakt en een afdrukvoorbeeld getoond die daarna kan afgedrukt worden.</t>
  </si>
  <si>
    <t>1. Resultaat jongens: Als je hier op klikt wordt  onmiddellijk de rangschikking opgemaakt voor de jongens</t>
  </si>
  <si>
    <t>2. Afdrukken jongens: Als je hier op klikt wordt de rangschikking opgemaakt en een afdrukvoorbeeld getoond die daarna kan afgedrukt worden.</t>
  </si>
  <si>
    <t>Dit blad bevat alle gegevens over de wedstrijden van de meisjes</t>
  </si>
  <si>
    <t>Op dit blad kan niets gewijzigd worden uiteraard kan hier ook op rangschikking of afdruk geklikt worden, dit geldt dan voor dit blad.</t>
  </si>
  <si>
    <t>Dit blad bevat alle gegevens over de wedstrijden van de jongens</t>
  </si>
  <si>
    <r>
      <t xml:space="preserve">Dus </t>
    </r>
    <r>
      <rPr>
        <b/>
        <sz val="10"/>
        <color indexed="10"/>
        <rFont val="Arial"/>
        <family val="2"/>
      </rPr>
      <t>niet</t>
    </r>
    <r>
      <rPr>
        <sz val="10"/>
        <rFont val="Arial"/>
        <family val="2"/>
      </rPr>
      <t xml:space="preserve"> in de bladen MEISJES of JONGENS</t>
    </r>
  </si>
  <si>
    <t>Wijzig niet aan de namen van de bladen, daardoor werkt het programma niet meer.</t>
  </si>
  <si>
    <t>TIPS om goed te gebruiken</t>
  </si>
  <si>
    <t>Dit programma werkt enkel vanaf excel versie 2007</t>
  </si>
  <si>
    <t>Aantal wedstrijden</t>
  </si>
  <si>
    <t>Gewonnen wedstrijden 2-0 of 0-2</t>
  </si>
  <si>
    <t>Gewonnen wedstrijden 1-1 met de punten of bijkomende set</t>
  </si>
  <si>
    <t>Verloren wedstrijden</t>
  </si>
  <si>
    <t>Verloren wedstrijden 1-1 met de punten of bijkomende set</t>
  </si>
  <si>
    <t>Aantal forfait</t>
  </si>
  <si>
    <t>Gewonnen sets</t>
  </si>
  <si>
    <t>Verloren sets</t>
  </si>
  <si>
    <t>Gescoorde setpunten</t>
  </si>
  <si>
    <t>Verloren setpunten</t>
  </si>
  <si>
    <t>Totaal punten</t>
  </si>
  <si>
    <t>Quotient van de sets</t>
  </si>
  <si>
    <t>Quotient van de setpunten</t>
  </si>
  <si>
    <t>Afkortingen</t>
  </si>
  <si>
    <t>(F)ORFAIT</t>
  </si>
  <si>
    <t>Kan 1 of 0 zijn bij gelijk puntenaantal en gelijk quotient krijgt de winnaar van de onderlingen wedstrijd hier een 1</t>
  </si>
  <si>
    <t>Bij Forfait indien je toch setpunten ingeeft wordt hier geen rekening mee gehouden</t>
  </si>
  <si>
    <t>Als verkeerde waarden ingevuld worden veranderd het veld van kleur</t>
  </si>
  <si>
    <t>(vb letter in plaats van cijfer - bij forfait iets anders dan F of leeg)</t>
  </si>
  <si>
    <t>Om de rangschikking te weten moet je op volgende knoppen klikken</t>
  </si>
  <si>
    <t>Weergave provincies</t>
  </si>
  <si>
    <t>VERKORTE NAAM PROVINCIES</t>
  </si>
  <si>
    <t>ANTW</t>
  </si>
  <si>
    <t>LIMB</t>
  </si>
  <si>
    <t>O-VL</t>
  </si>
  <si>
    <t>VL-BRA</t>
  </si>
  <si>
    <t>W-VL</t>
  </si>
  <si>
    <t>In het vak B13 kan een 1 of 2 gezet worden dan werkt het programma met de provincienamen of met verkorte namen</t>
  </si>
  <si>
    <t>Rembert Torhout (W-VL)</t>
  </si>
  <si>
    <t>Kruikenburg Ternat (VL-BRA)</t>
  </si>
  <si>
    <t xml:space="preserve">VV-Jeugdkampioenschappen 2-tegen-2 (2B) </t>
  </si>
  <si>
    <t>Olvoc Olen</t>
  </si>
  <si>
    <t>Volley Haasrode-Leuven</t>
  </si>
  <si>
    <t>Kruikenburg Ternat</t>
  </si>
  <si>
    <t>Rembert Torhout</t>
  </si>
  <si>
    <t>Olvoc Olen (ANTW)</t>
  </si>
  <si>
    <t>Volley Haasrode-Leuven (VL-BRA)</t>
  </si>
  <si>
    <t>Vamos Stekene</t>
  </si>
  <si>
    <t>Wivo Wingene</t>
  </si>
  <si>
    <t>DV Hasselt</t>
  </si>
  <si>
    <t>Beveren-Melsele</t>
  </si>
  <si>
    <t>Lovoc Lommel</t>
  </si>
  <si>
    <t>DV Hasselt (LIMB)</t>
  </si>
  <si>
    <t>Vamos Stekene (O-VL)</t>
  </si>
  <si>
    <t>Wivo Wingene (W-VL)</t>
  </si>
  <si>
    <t>BVMV Noorderkempen</t>
  </si>
  <si>
    <t>BVMV Noorderkempen (ANTW)</t>
  </si>
  <si>
    <t>Lovoc Lommel (LIMB)</t>
  </si>
  <si>
    <t>Beveren-Melsele (O-VL)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</si>
</sst>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0"/>
    <numFmt numFmtId="173" formatCode="0.0000"/>
    <numFmt numFmtId="174" formatCode="h:mm;@"/>
    <numFmt numFmtId="175" formatCode="0.00000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53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 style="dotted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 style="thick"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n"/>
      <bottom style="thick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dotted"/>
      <bottom style="dotted"/>
    </border>
    <border>
      <left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hair"/>
      <top style="medium"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medium"/>
    </border>
    <border>
      <left style="thin"/>
      <right style="hair"/>
      <top style="thin"/>
      <bottom style="thin"/>
    </border>
    <border>
      <left/>
      <right style="thick"/>
      <top style="medium"/>
      <bottom style="thin"/>
    </border>
    <border>
      <left/>
      <right style="thick"/>
      <top/>
      <bottom style="thin"/>
    </border>
    <border>
      <left/>
      <right style="medium"/>
      <top/>
      <bottom style="thin"/>
    </border>
    <border>
      <left style="thick"/>
      <right style="hair"/>
      <top style="medium"/>
      <bottom style="thin"/>
    </border>
    <border>
      <left style="thick"/>
      <right style="hair"/>
      <top/>
      <bottom style="thin"/>
    </border>
    <border>
      <left style="medium"/>
      <right style="hair"/>
      <top/>
      <bottom style="thin"/>
    </border>
    <border>
      <left/>
      <right style="thick"/>
      <top style="thin"/>
      <bottom style="thin"/>
    </border>
    <border>
      <left/>
      <right style="hair"/>
      <top/>
      <bottom style="thin"/>
    </border>
    <border>
      <left style="medium"/>
      <right style="hair"/>
      <top style="medium"/>
      <bottom style="thin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/>
      <right style="thick"/>
      <top style="thick"/>
      <bottom style="thin"/>
    </border>
    <border>
      <left/>
      <right style="hair"/>
      <top style="thick"/>
      <bottom style="thin"/>
    </border>
    <border>
      <left style="thin"/>
      <right style="thick"/>
      <top style="thin"/>
      <bottom/>
    </border>
    <border>
      <left/>
      <right style="hair"/>
      <top style="thin"/>
      <bottom/>
    </border>
    <border>
      <left/>
      <right style="thick"/>
      <top style="thin"/>
      <bottom/>
    </border>
    <border>
      <left style="thick"/>
      <right style="hair"/>
      <top/>
      <bottom/>
    </border>
    <border>
      <left/>
      <right style="medium"/>
      <top/>
      <bottom/>
    </border>
    <border>
      <left style="medium"/>
      <right style="hair"/>
      <top/>
      <bottom/>
    </border>
    <border>
      <left/>
      <right style="hair"/>
      <top/>
      <bottom/>
    </border>
    <border>
      <left/>
      <right style="thick"/>
      <top/>
      <bottom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hair"/>
      <top style="thin"/>
      <bottom style="medium"/>
    </border>
    <border>
      <left style="thin"/>
      <right style="medium"/>
      <top style="medium"/>
      <bottom style="double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ck"/>
      <top style="medium"/>
      <bottom style="medium"/>
    </border>
    <border>
      <left style="thick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1" fontId="2" fillId="33" borderId="13" xfId="0" applyNumberFormat="1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 horizontal="centerContinuous"/>
      <protection hidden="1"/>
    </xf>
    <xf numFmtId="20" fontId="0" fillId="0" borderId="14" xfId="0" applyNumberFormat="1" applyBorder="1" applyAlignment="1" applyProtection="1">
      <alignment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20" fontId="0" fillId="0" borderId="15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20" fontId="0" fillId="0" borderId="10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20" fontId="0" fillId="0" borderId="16" xfId="0" applyNumberFormat="1" applyBorder="1" applyAlignment="1" applyProtection="1">
      <alignment/>
      <protection hidden="1"/>
    </xf>
    <xf numFmtId="20" fontId="0" fillId="0" borderId="16" xfId="0" applyNumberFormat="1" applyFont="1" applyBorder="1" applyAlignment="1" applyProtection="1">
      <alignment/>
      <protection hidden="1"/>
    </xf>
    <xf numFmtId="20" fontId="0" fillId="0" borderId="17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20" fontId="0" fillId="0" borderId="18" xfId="0" applyNumberFormat="1" applyBorder="1" applyAlignment="1" applyProtection="1">
      <alignment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20" fontId="0" fillId="0" borderId="19" xfId="0" applyNumberFormat="1" applyBorder="1" applyAlignment="1" applyProtection="1">
      <alignment/>
      <protection hidden="1"/>
    </xf>
    <xf numFmtId="20" fontId="0" fillId="0" borderId="20" xfId="0" applyNumberFormat="1" applyBorder="1" applyAlignment="1" applyProtection="1">
      <alignment/>
      <protection hidden="1"/>
    </xf>
    <xf numFmtId="1" fontId="0" fillId="0" borderId="21" xfId="0" applyNumberFormat="1" applyBorder="1" applyAlignment="1" applyProtection="1">
      <alignment horizontal="center"/>
      <protection hidden="1"/>
    </xf>
    <xf numFmtId="0" fontId="0" fillId="34" borderId="2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174" fontId="0" fillId="0" borderId="0" xfId="0" applyNumberForma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37" borderId="23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0" fillId="36" borderId="23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hidden="1"/>
    </xf>
    <xf numFmtId="0" fontId="2" fillId="35" borderId="24" xfId="0" applyFont="1" applyFill="1" applyBorder="1" applyAlignment="1" applyProtection="1">
      <alignment vertical="center"/>
      <protection/>
    </xf>
    <xf numFmtId="0" fontId="2" fillId="36" borderId="24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1" fontId="0" fillId="0" borderId="2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0" fontId="0" fillId="38" borderId="10" xfId="0" applyFont="1" applyFill="1" applyBorder="1" applyAlignment="1" applyProtection="1">
      <alignment/>
      <protection/>
    </xf>
    <xf numFmtId="20" fontId="4" fillId="35" borderId="14" xfId="0" applyNumberFormat="1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20" fontId="4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20" fontId="4" fillId="36" borderId="31" xfId="0" applyNumberFormat="1" applyFont="1" applyFill="1" applyBorder="1" applyAlignment="1" applyProtection="1">
      <alignment horizontal="center" vertical="center"/>
      <protection/>
    </xf>
    <xf numFmtId="0" fontId="4" fillId="36" borderId="31" xfId="0" applyFont="1" applyFill="1" applyBorder="1" applyAlignment="1" applyProtection="1">
      <alignment horizontal="center" vertical="center"/>
      <protection/>
    </xf>
    <xf numFmtId="20" fontId="4" fillId="36" borderId="10" xfId="0" applyNumberFormat="1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20" fontId="0" fillId="0" borderId="16" xfId="0" applyNumberFormat="1" applyBorder="1" applyAlignment="1" applyProtection="1">
      <alignment vertical="center"/>
      <protection hidden="1"/>
    </xf>
    <xf numFmtId="20" fontId="0" fillId="0" borderId="10" xfId="0" applyNumberFormat="1" applyBorder="1" applyAlignment="1" applyProtection="1">
      <alignment vertical="center"/>
      <protection hidden="1"/>
    </xf>
    <xf numFmtId="1" fontId="0" fillId="0" borderId="32" xfId="0" applyNumberFormat="1" applyBorder="1" applyAlignment="1" applyProtection="1">
      <alignment horizontal="center" vertical="center"/>
      <protection hidden="1"/>
    </xf>
    <xf numFmtId="20" fontId="0" fillId="0" borderId="19" xfId="0" applyNumberFormat="1" applyBorder="1" applyAlignment="1" applyProtection="1">
      <alignment vertical="center"/>
      <protection hidden="1"/>
    </xf>
    <xf numFmtId="20" fontId="0" fillId="0" borderId="20" xfId="0" applyNumberFormat="1" applyBorder="1" applyAlignment="1" applyProtection="1">
      <alignment vertical="center"/>
      <protection hidden="1"/>
    </xf>
    <xf numFmtId="1" fontId="0" fillId="0" borderId="33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7" borderId="23" xfId="0" applyFill="1" applyBorder="1" applyAlignment="1" applyProtection="1">
      <alignment/>
      <protection/>
    </xf>
    <xf numFmtId="0" fontId="0" fillId="37" borderId="34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1" fontId="0" fillId="39" borderId="35" xfId="0" applyNumberFormat="1" applyFill="1" applyBorder="1" applyAlignment="1" applyProtection="1">
      <alignment horizontal="center" vertical="center"/>
      <protection hidden="1"/>
    </xf>
    <xf numFmtId="1" fontId="0" fillId="39" borderId="14" xfId="0" applyNumberFormat="1" applyFill="1" applyBorder="1" applyAlignment="1" applyProtection="1">
      <alignment horizontal="center" vertical="center"/>
      <protection hidden="1"/>
    </xf>
    <xf numFmtId="1" fontId="0" fillId="39" borderId="32" xfId="0" applyNumberFormat="1" applyFill="1" applyBorder="1" applyAlignment="1" applyProtection="1">
      <alignment horizontal="center" vertical="center"/>
      <protection hidden="1"/>
    </xf>
    <xf numFmtId="1" fontId="0" fillId="39" borderId="10" xfId="0" applyNumberFormat="1" applyFill="1" applyBorder="1" applyAlignment="1" applyProtection="1">
      <alignment horizontal="center" vertical="center"/>
      <protection hidden="1"/>
    </xf>
    <xf numFmtId="1" fontId="0" fillId="39" borderId="33" xfId="0" applyNumberFormat="1" applyFill="1" applyBorder="1" applyAlignment="1" applyProtection="1">
      <alignment horizontal="center" vertical="center"/>
      <protection hidden="1"/>
    </xf>
    <xf numFmtId="1" fontId="0" fillId="39" borderId="20" xfId="0" applyNumberFormat="1" applyFill="1" applyBorder="1" applyAlignment="1" applyProtection="1">
      <alignment horizontal="center" vertical="center"/>
      <protection hidden="1"/>
    </xf>
    <xf numFmtId="20" fontId="4" fillId="35" borderId="14" xfId="0" applyNumberFormat="1" applyFont="1" applyFill="1" applyBorder="1" applyAlignment="1" applyProtection="1">
      <alignment vertical="center"/>
      <protection locked="0"/>
    </xf>
    <xf numFmtId="20" fontId="4" fillId="35" borderId="10" xfId="0" applyNumberFormat="1" applyFont="1" applyFill="1" applyBorder="1" applyAlignment="1" applyProtection="1">
      <alignment vertical="center"/>
      <protection locked="0"/>
    </xf>
    <xf numFmtId="20" fontId="4" fillId="36" borderId="31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20" fontId="4" fillId="36" borderId="10" xfId="0" applyNumberFormat="1" applyFont="1" applyFill="1" applyBorder="1" applyAlignment="1" applyProtection="1">
      <alignment vertical="center"/>
      <protection locked="0"/>
    </xf>
    <xf numFmtId="20" fontId="4" fillId="40" borderId="10" xfId="0" applyNumberFormat="1" applyFont="1" applyFill="1" applyBorder="1" applyAlignment="1" applyProtection="1">
      <alignment/>
      <protection locked="0"/>
    </xf>
    <xf numFmtId="1" fontId="0" fillId="35" borderId="36" xfId="0" applyNumberFormat="1" applyFill="1" applyBorder="1" applyAlignment="1" applyProtection="1">
      <alignment horizontal="center"/>
      <protection hidden="1"/>
    </xf>
    <xf numFmtId="0" fontId="2" fillId="35" borderId="37" xfId="0" applyFont="1" applyFill="1" applyBorder="1" applyAlignment="1" applyProtection="1">
      <alignment/>
      <protection hidden="1"/>
    </xf>
    <xf numFmtId="0" fontId="0" fillId="35" borderId="37" xfId="0" applyFill="1" applyBorder="1" applyAlignment="1" applyProtection="1">
      <alignment/>
      <protection hidden="1"/>
    </xf>
    <xf numFmtId="0" fontId="2" fillId="35" borderId="38" xfId="0" applyFont="1" applyFill="1" applyBorder="1" applyAlignment="1" applyProtection="1">
      <alignment horizontal="center"/>
      <protection hidden="1"/>
    </xf>
    <xf numFmtId="20" fontId="0" fillId="0" borderId="39" xfId="0" applyNumberFormat="1" applyBorder="1" applyAlignment="1" applyProtection="1">
      <alignment/>
      <protection hidden="1"/>
    </xf>
    <xf numFmtId="20" fontId="0" fillId="0" borderId="40" xfId="0" applyNumberFormat="1" applyBorder="1" applyAlignment="1" applyProtection="1">
      <alignment/>
      <protection hidden="1"/>
    </xf>
    <xf numFmtId="1" fontId="0" fillId="0" borderId="41" xfId="0" applyNumberFormat="1" applyBorder="1" applyAlignment="1" applyProtection="1">
      <alignment horizontal="center"/>
      <protection hidden="1"/>
    </xf>
    <xf numFmtId="1" fontId="0" fillId="0" borderId="42" xfId="0" applyNumberFormat="1" applyBorder="1" applyAlignment="1" applyProtection="1">
      <alignment horizontal="center"/>
      <protection hidden="1"/>
    </xf>
    <xf numFmtId="1" fontId="0" fillId="0" borderId="43" xfId="0" applyNumberFormat="1" applyBorder="1" applyAlignment="1" applyProtection="1">
      <alignment horizontal="center"/>
      <protection hidden="1"/>
    </xf>
    <xf numFmtId="1" fontId="0" fillId="0" borderId="44" xfId="0" applyNumberFormat="1" applyBorder="1" applyAlignment="1" applyProtection="1">
      <alignment horizontal="center"/>
      <protection hidden="1"/>
    </xf>
    <xf numFmtId="1" fontId="0" fillId="0" borderId="45" xfId="0" applyNumberFormat="1" applyBorder="1" applyAlignment="1" applyProtection="1">
      <alignment horizontal="center" vertical="center"/>
      <protection hidden="1"/>
    </xf>
    <xf numFmtId="1" fontId="0" fillId="0" borderId="44" xfId="0" applyNumberFormat="1" applyBorder="1" applyAlignment="1" applyProtection="1">
      <alignment horizontal="center" vertical="center"/>
      <protection hidden="1"/>
    </xf>
    <xf numFmtId="175" fontId="0" fillId="0" borderId="10" xfId="0" applyNumberFormat="1" applyBorder="1" applyAlignment="1" applyProtection="1">
      <alignment/>
      <protection hidden="1"/>
    </xf>
    <xf numFmtId="176" fontId="0" fillId="39" borderId="14" xfId="0" applyNumberFormat="1" applyFill="1" applyBorder="1" applyAlignment="1" applyProtection="1">
      <alignment horizontal="center" vertical="center"/>
      <protection hidden="1"/>
    </xf>
    <xf numFmtId="176" fontId="0" fillId="39" borderId="10" xfId="0" applyNumberFormat="1" applyFill="1" applyBorder="1" applyAlignment="1" applyProtection="1">
      <alignment horizontal="center" vertical="center"/>
      <protection hidden="1"/>
    </xf>
    <xf numFmtId="176" fontId="0" fillId="39" borderId="20" xfId="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2" fontId="0" fillId="0" borderId="0" xfId="0" applyNumberFormat="1" applyAlignment="1">
      <alignment/>
    </xf>
    <xf numFmtId="1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4" fillId="40" borderId="0" xfId="0" applyNumberFormat="1" applyFont="1" applyFill="1" applyBorder="1" applyAlignment="1" applyProtection="1">
      <alignment horizontal="center"/>
      <protection hidden="1"/>
    </xf>
    <xf numFmtId="1" fontId="2" fillId="35" borderId="46" xfId="0" applyNumberFormat="1" applyFont="1" applyFill="1" applyBorder="1" applyAlignment="1" applyProtection="1">
      <alignment horizontal="center" vertical="center"/>
      <protection locked="0"/>
    </xf>
    <xf numFmtId="1" fontId="2" fillId="35" borderId="47" xfId="0" applyNumberFormat="1" applyFont="1" applyFill="1" applyBorder="1" applyAlignment="1" applyProtection="1">
      <alignment horizontal="center" vertical="center"/>
      <protection locked="0"/>
    </xf>
    <xf numFmtId="1" fontId="2" fillId="34" borderId="47" xfId="0" applyNumberFormat="1" applyFont="1" applyFill="1" applyBorder="1" applyAlignment="1" applyProtection="1">
      <alignment horizontal="center" vertical="center"/>
      <protection locked="0"/>
    </xf>
    <xf numFmtId="1" fontId="2" fillId="35" borderId="30" xfId="0" applyNumberFormat="1" applyFont="1" applyFill="1" applyBorder="1" applyAlignment="1" applyProtection="1">
      <alignment horizontal="center" vertical="center"/>
      <protection locked="0"/>
    </xf>
    <xf numFmtId="1" fontId="2" fillId="35" borderId="48" xfId="0" applyNumberFormat="1" applyFont="1" applyFill="1" applyBorder="1" applyAlignment="1" applyProtection="1">
      <alignment horizontal="center" vertical="center"/>
      <protection locked="0"/>
    </xf>
    <xf numFmtId="1" fontId="2" fillId="34" borderId="48" xfId="0" applyNumberFormat="1" applyFont="1" applyFill="1" applyBorder="1" applyAlignment="1" applyProtection="1">
      <alignment horizontal="center" vertical="center"/>
      <protection locked="0"/>
    </xf>
    <xf numFmtId="1" fontId="2" fillId="35" borderId="49" xfId="0" applyNumberFormat="1" applyFont="1" applyFill="1" applyBorder="1" applyAlignment="1" applyProtection="1">
      <alignment horizontal="center" vertical="center"/>
      <protection locked="0"/>
    </xf>
    <xf numFmtId="1" fontId="2" fillId="35" borderId="50" xfId="0" applyNumberFormat="1" applyFont="1" applyFill="1" applyBorder="1" applyAlignment="1" applyProtection="1">
      <alignment horizontal="center" vertical="center"/>
      <protection locked="0"/>
    </xf>
    <xf numFmtId="1" fontId="2" fillId="34" borderId="50" xfId="0" applyNumberFormat="1" applyFont="1" applyFill="1" applyBorder="1" applyAlignment="1" applyProtection="1">
      <alignment horizontal="center" vertical="center"/>
      <protection locked="0"/>
    </xf>
    <xf numFmtId="1" fontId="2" fillId="35" borderId="51" xfId="0" applyNumberFormat="1" applyFont="1" applyFill="1" applyBorder="1" applyAlignment="1" applyProtection="1">
      <alignment horizontal="center" vertical="center"/>
      <protection locked="0"/>
    </xf>
    <xf numFmtId="1" fontId="2" fillId="34" borderId="51" xfId="0" applyNumberFormat="1" applyFont="1" applyFill="1" applyBorder="1" applyAlignment="1" applyProtection="1">
      <alignment horizontal="center" vertical="center"/>
      <protection locked="0"/>
    </xf>
    <xf numFmtId="1" fontId="2" fillId="35" borderId="52" xfId="0" applyNumberFormat="1" applyFont="1" applyFill="1" applyBorder="1" applyAlignment="1" applyProtection="1">
      <alignment horizontal="center" vertical="center"/>
      <protection locked="0"/>
    </xf>
    <xf numFmtId="1" fontId="2" fillId="34" borderId="52" xfId="0" applyNumberFormat="1" applyFont="1" applyFill="1" applyBorder="1" applyAlignment="1" applyProtection="1">
      <alignment horizontal="center" vertical="center"/>
      <protection locked="0"/>
    </xf>
    <xf numFmtId="1" fontId="2" fillId="35" borderId="53" xfId="0" applyNumberFormat="1" applyFont="1" applyFill="1" applyBorder="1" applyAlignment="1" applyProtection="1">
      <alignment horizontal="center" vertical="center"/>
      <protection locked="0"/>
    </xf>
    <xf numFmtId="1" fontId="2" fillId="34" borderId="53" xfId="0" applyNumberFormat="1" applyFont="1" applyFill="1" applyBorder="1" applyAlignment="1" applyProtection="1">
      <alignment horizontal="center" vertical="center"/>
      <protection locked="0"/>
    </xf>
    <xf numFmtId="1" fontId="2" fillId="35" borderId="54" xfId="0" applyNumberFormat="1" applyFont="1" applyFill="1" applyBorder="1" applyAlignment="1" applyProtection="1">
      <alignment horizontal="center" vertical="center"/>
      <protection locked="0"/>
    </xf>
    <xf numFmtId="1" fontId="2" fillId="35" borderId="47" xfId="0" applyNumberFormat="1" applyFont="1" applyFill="1" applyBorder="1" applyAlignment="1" applyProtection="1">
      <alignment horizontal="center" vertical="center"/>
      <protection hidden="1"/>
    </xf>
    <xf numFmtId="1" fontId="2" fillId="35" borderId="52" xfId="0" applyNumberFormat="1" applyFont="1" applyFill="1" applyBorder="1" applyAlignment="1" applyProtection="1">
      <alignment horizontal="center" vertical="center"/>
      <protection hidden="1"/>
    </xf>
    <xf numFmtId="1" fontId="2" fillId="36" borderId="52" xfId="0" applyNumberFormat="1" applyFont="1" applyFill="1" applyBorder="1" applyAlignment="1" applyProtection="1">
      <alignment horizontal="center" vertical="center"/>
      <protection hidden="1"/>
    </xf>
    <xf numFmtId="1" fontId="2" fillId="35" borderId="55" xfId="0" applyNumberFormat="1" applyFont="1" applyFill="1" applyBorder="1" applyAlignment="1" applyProtection="1">
      <alignment horizontal="center" vertical="center"/>
      <protection hidden="1"/>
    </xf>
    <xf numFmtId="1" fontId="2" fillId="35" borderId="56" xfId="0" applyNumberFormat="1" applyFont="1" applyFill="1" applyBorder="1" applyAlignment="1" applyProtection="1">
      <alignment horizontal="center" vertical="center"/>
      <protection hidden="1"/>
    </xf>
    <xf numFmtId="1" fontId="2" fillId="36" borderId="56" xfId="0" applyNumberFormat="1" applyFont="1" applyFill="1" applyBorder="1" applyAlignment="1" applyProtection="1">
      <alignment horizontal="center" vertical="center"/>
      <protection hidden="1"/>
    </xf>
    <xf numFmtId="1" fontId="2" fillId="35" borderId="57" xfId="0" applyNumberFormat="1" applyFont="1" applyFill="1" applyBorder="1" applyAlignment="1" applyProtection="1">
      <alignment horizontal="center" vertical="center"/>
      <protection locked="0"/>
    </xf>
    <xf numFmtId="1" fontId="2" fillId="35" borderId="58" xfId="0" applyNumberFormat="1" applyFont="1" applyFill="1" applyBorder="1" applyAlignment="1" applyProtection="1">
      <alignment horizontal="center" vertical="center"/>
      <protection locked="0"/>
    </xf>
    <xf numFmtId="1" fontId="2" fillId="34" borderId="56" xfId="0" applyNumberFormat="1" applyFont="1" applyFill="1" applyBorder="1" applyAlignment="1" applyProtection="1">
      <alignment horizontal="center" vertical="center"/>
      <protection locked="0"/>
    </xf>
    <xf numFmtId="1" fontId="2" fillId="35" borderId="58" xfId="0" applyNumberFormat="1" applyFont="1" applyFill="1" applyBorder="1" applyAlignment="1" applyProtection="1">
      <alignment horizontal="center" vertical="center"/>
      <protection hidden="1"/>
    </xf>
    <xf numFmtId="0" fontId="2" fillId="36" borderId="31" xfId="0" applyFont="1" applyFill="1" applyBorder="1" applyAlignment="1" applyProtection="1">
      <alignment vertical="center"/>
      <protection/>
    </xf>
    <xf numFmtId="0" fontId="2" fillId="36" borderId="59" xfId="0" applyFont="1" applyFill="1" applyBorder="1" applyAlignment="1" applyProtection="1">
      <alignment vertical="center"/>
      <protection/>
    </xf>
    <xf numFmtId="1" fontId="2" fillId="36" borderId="60" xfId="0" applyNumberFormat="1" applyFont="1" applyFill="1" applyBorder="1" applyAlignment="1" applyProtection="1">
      <alignment horizontal="center" vertical="center"/>
      <protection hidden="1"/>
    </xf>
    <xf numFmtId="1" fontId="2" fillId="36" borderId="61" xfId="0" applyNumberFormat="1" applyFont="1" applyFill="1" applyBorder="1" applyAlignment="1" applyProtection="1">
      <alignment horizontal="center" vertical="center"/>
      <protection hidden="1"/>
    </xf>
    <xf numFmtId="1" fontId="2" fillId="34" borderId="62" xfId="0" applyNumberFormat="1" applyFont="1" applyFill="1" applyBorder="1" applyAlignment="1" applyProtection="1">
      <alignment horizontal="center" vertical="center"/>
      <protection locked="0"/>
    </xf>
    <xf numFmtId="1" fontId="2" fillId="34" borderId="63" xfId="0" applyNumberFormat="1" applyFont="1" applyFill="1" applyBorder="1" applyAlignment="1" applyProtection="1">
      <alignment horizontal="center" vertical="center"/>
      <protection locked="0"/>
    </xf>
    <xf numFmtId="1" fontId="2" fillId="34" borderId="64" xfId="0" applyNumberFormat="1" applyFont="1" applyFill="1" applyBorder="1" applyAlignment="1" applyProtection="1">
      <alignment horizontal="center" vertical="center"/>
      <protection locked="0"/>
    </xf>
    <xf numFmtId="1" fontId="2" fillId="34" borderId="61" xfId="0" applyNumberFormat="1" applyFont="1" applyFill="1" applyBorder="1" applyAlignment="1" applyProtection="1">
      <alignment horizontal="center" vertical="center"/>
      <protection locked="0"/>
    </xf>
    <xf numFmtId="1" fontId="2" fillId="34" borderId="65" xfId="0" applyNumberFormat="1" applyFont="1" applyFill="1" applyBorder="1" applyAlignment="1" applyProtection="1">
      <alignment horizontal="center" vertical="center"/>
      <protection locked="0"/>
    </xf>
    <xf numFmtId="1" fontId="2" fillId="34" borderId="66" xfId="0" applyNumberFormat="1" applyFont="1" applyFill="1" applyBorder="1" applyAlignment="1" applyProtection="1">
      <alignment horizontal="center" vertical="center"/>
      <protection locked="0"/>
    </xf>
    <xf numFmtId="1" fontId="2" fillId="35" borderId="53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176" fontId="0" fillId="0" borderId="0" xfId="0" applyNumberFormat="1" applyBorder="1" applyAlignment="1" applyProtection="1">
      <alignment horizontal="center"/>
      <protection hidden="1"/>
    </xf>
    <xf numFmtId="1" fontId="2" fillId="35" borderId="55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/>
      <protection hidden="1"/>
    </xf>
    <xf numFmtId="1" fontId="2" fillId="33" borderId="67" xfId="0" applyNumberFormat="1" applyFont="1" applyFill="1" applyBorder="1" applyAlignment="1" applyProtection="1">
      <alignment horizontal="center" vertical="center"/>
      <protection hidden="1"/>
    </xf>
    <xf numFmtId="1" fontId="2" fillId="33" borderId="68" xfId="0" applyNumberFormat="1" applyFont="1" applyFill="1" applyBorder="1" applyAlignment="1" applyProtection="1">
      <alignment horizontal="center" vertical="center"/>
      <protection hidden="1"/>
    </xf>
    <xf numFmtId="1" fontId="2" fillId="33" borderId="69" xfId="0" applyNumberFormat="1" applyFont="1" applyFill="1" applyBorder="1" applyAlignment="1" applyProtection="1">
      <alignment horizontal="center" vertical="center"/>
      <protection hidden="1"/>
    </xf>
    <xf numFmtId="0" fontId="0" fillId="41" borderId="10" xfId="0" applyFill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/>
      <protection hidden="1"/>
    </xf>
    <xf numFmtId="1" fontId="0" fillId="39" borderId="54" xfId="0" applyNumberFormat="1" applyFill="1" applyBorder="1" applyAlignment="1" applyProtection="1">
      <alignment horizontal="center"/>
      <protection hidden="1"/>
    </xf>
    <xf numFmtId="1" fontId="0" fillId="39" borderId="41" xfId="0" applyNumberFormat="1" applyFill="1" applyBorder="1" applyAlignment="1" applyProtection="1">
      <alignment horizontal="center"/>
      <protection hidden="1"/>
    </xf>
    <xf numFmtId="1" fontId="0" fillId="39" borderId="51" xfId="0" applyNumberFormat="1" applyFill="1" applyBorder="1" applyAlignment="1" applyProtection="1">
      <alignment horizontal="center"/>
      <protection hidden="1"/>
    </xf>
    <xf numFmtId="1" fontId="0" fillId="39" borderId="70" xfId="0" applyNumberFormat="1" applyFill="1" applyBorder="1" applyAlignment="1" applyProtection="1">
      <alignment horizontal="center"/>
      <protection hidden="1"/>
    </xf>
    <xf numFmtId="1" fontId="15" fillId="37" borderId="41" xfId="0" applyNumberFormat="1" applyFont="1" applyFill="1" applyBorder="1" applyAlignment="1" applyProtection="1">
      <alignment horizontal="center"/>
      <protection hidden="1"/>
    </xf>
    <xf numFmtId="1" fontId="15" fillId="37" borderId="18" xfId="0" applyNumberFormat="1" applyFont="1" applyFill="1" applyBorder="1" applyAlignment="1" applyProtection="1">
      <alignment horizontal="center"/>
      <protection hidden="1"/>
    </xf>
    <xf numFmtId="1" fontId="15" fillId="37" borderId="51" xfId="0" applyNumberFormat="1" applyFont="1" applyFill="1" applyBorder="1" applyAlignment="1" applyProtection="1">
      <alignment horizontal="center"/>
      <protection hidden="1"/>
    </xf>
    <xf numFmtId="1" fontId="0" fillId="0" borderId="48" xfId="0" applyNumberFormat="1" applyBorder="1" applyAlignment="1" applyProtection="1">
      <alignment horizontal="center"/>
      <protection hidden="1"/>
    </xf>
    <xf numFmtId="1" fontId="2" fillId="35" borderId="71" xfId="0" applyNumberFormat="1" applyFont="1" applyFill="1" applyBorder="1" applyAlignment="1" applyProtection="1">
      <alignment horizontal="center"/>
      <protection hidden="1"/>
    </xf>
    <xf numFmtId="0" fontId="0" fillId="35" borderId="23" xfId="0" applyFont="1" applyFill="1" applyBorder="1" applyAlignment="1" applyProtection="1">
      <alignment/>
      <protection locked="0"/>
    </xf>
    <xf numFmtId="0" fontId="0" fillId="36" borderId="23" xfId="0" applyFont="1" applyFill="1" applyBorder="1" applyAlignment="1" applyProtection="1">
      <alignment/>
      <protection locked="0"/>
    </xf>
    <xf numFmtId="0" fontId="0" fillId="35" borderId="34" xfId="0" applyFont="1" applyFill="1" applyBorder="1" applyAlignment="1" applyProtection="1">
      <alignment/>
      <protection locked="0"/>
    </xf>
    <xf numFmtId="0" fontId="0" fillId="36" borderId="34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6" borderId="14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" fontId="0" fillId="0" borderId="72" xfId="0" applyNumberFormat="1" applyBorder="1" applyAlignment="1" applyProtection="1">
      <alignment horizontal="center" vertical="center"/>
      <protection hidden="1"/>
    </xf>
    <xf numFmtId="1" fontId="0" fillId="0" borderId="21" xfId="0" applyNumberFormat="1" applyBorder="1" applyAlignment="1" applyProtection="1">
      <alignment horizontal="center" vertical="center"/>
      <protection hidden="1"/>
    </xf>
    <xf numFmtId="1" fontId="0" fillId="0" borderId="43" xfId="0" applyNumberFormat="1" applyBorder="1" applyAlignment="1" applyProtection="1">
      <alignment horizontal="center" vertical="center"/>
      <protection hidden="1"/>
    </xf>
    <xf numFmtId="1" fontId="0" fillId="0" borderId="48" xfId="0" applyNumberFormat="1" applyBorder="1" applyAlignment="1" applyProtection="1">
      <alignment horizontal="center" vertical="center"/>
      <protection hidden="1"/>
    </xf>
    <xf numFmtId="1" fontId="0" fillId="0" borderId="35" xfId="0" applyNumberFormat="1" applyBorder="1" applyAlignment="1" applyProtection="1">
      <alignment horizontal="center" vertical="center"/>
      <protection hidden="1"/>
    </xf>
    <xf numFmtId="20" fontId="0" fillId="0" borderId="73" xfId="0" applyNumberFormat="1" applyBorder="1" applyAlignment="1" applyProtection="1">
      <alignment/>
      <protection hidden="1"/>
    </xf>
    <xf numFmtId="20" fontId="0" fillId="0" borderId="41" xfId="0" applyNumberFormat="1" applyBorder="1" applyAlignment="1" applyProtection="1">
      <alignment/>
      <protection hidden="1"/>
    </xf>
    <xf numFmtId="20" fontId="0" fillId="0" borderId="15" xfId="0" applyNumberFormat="1" applyBorder="1" applyAlignment="1" applyProtection="1">
      <alignment vertical="center"/>
      <protection hidden="1"/>
    </xf>
    <xf numFmtId="20" fontId="0" fillId="0" borderId="14" xfId="0" applyNumberFormat="1" applyBorder="1" applyAlignment="1" applyProtection="1">
      <alignment vertical="center"/>
      <protection hidden="1"/>
    </xf>
    <xf numFmtId="0" fontId="2" fillId="35" borderId="11" xfId="0" applyFont="1" applyFill="1" applyBorder="1" applyAlignment="1" applyProtection="1">
      <alignment horizontal="center"/>
      <protection hidden="1"/>
    </xf>
    <xf numFmtId="0" fontId="2" fillId="35" borderId="74" xfId="0" applyFont="1" applyFill="1" applyBorder="1" applyAlignment="1" applyProtection="1">
      <alignment horizontal="center"/>
      <protection hidden="1"/>
    </xf>
    <xf numFmtId="1" fontId="2" fillId="35" borderId="13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/>
      <protection hidden="1"/>
    </xf>
    <xf numFmtId="0" fontId="2" fillId="35" borderId="75" xfId="0" applyFont="1" applyFill="1" applyBorder="1" applyAlignment="1" applyProtection="1">
      <alignment/>
      <protection hidden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6" fillId="0" borderId="78" xfId="0" applyFont="1" applyBorder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37" borderId="82" xfId="0" applyFont="1" applyFill="1" applyBorder="1" applyAlignment="1">
      <alignment/>
    </xf>
    <xf numFmtId="0" fontId="17" fillId="40" borderId="82" xfId="0" applyFont="1" applyFill="1" applyBorder="1" applyAlignment="1">
      <alignment/>
    </xf>
    <xf numFmtId="0" fontId="0" fillId="33" borderId="82" xfId="0" applyFont="1" applyFill="1" applyBorder="1" applyAlignment="1">
      <alignment/>
    </xf>
    <xf numFmtId="0" fontId="0" fillId="42" borderId="82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0" xfId="0" applyFont="1" applyBorder="1" applyAlignment="1">
      <alignment/>
    </xf>
    <xf numFmtId="1" fontId="2" fillId="39" borderId="83" xfId="0" applyNumberFormat="1" applyFont="1" applyFill="1" applyBorder="1" applyAlignment="1" applyProtection="1">
      <alignment horizontal="center" vertical="center"/>
      <protection hidden="1"/>
    </xf>
    <xf numFmtId="1" fontId="2" fillId="39" borderId="84" xfId="0" applyNumberFormat="1" applyFont="1" applyFill="1" applyBorder="1" applyAlignment="1" applyProtection="1">
      <alignment horizontal="center" vertical="center"/>
      <protection hidden="1"/>
    </xf>
    <xf numFmtId="1" fontId="2" fillId="39" borderId="8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3" borderId="32" xfId="0" applyFill="1" applyBorder="1" applyAlignment="1" applyProtection="1">
      <alignment horizontal="center"/>
      <protection locked="0"/>
    </xf>
    <xf numFmtId="0" fontId="0" fillId="37" borderId="34" xfId="0" applyFont="1" applyFill="1" applyBorder="1" applyAlignment="1" applyProtection="1">
      <alignment/>
      <protection/>
    </xf>
    <xf numFmtId="0" fontId="0" fillId="37" borderId="14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 hidden="1"/>
    </xf>
    <xf numFmtId="0" fontId="0" fillId="0" borderId="86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2" fillId="35" borderId="50" xfId="0" applyNumberFormat="1" applyFont="1" applyFill="1" applyBorder="1" applyAlignment="1" applyProtection="1" quotePrefix="1">
      <alignment horizontal="center" vertical="center"/>
      <protection locked="0"/>
    </xf>
    <xf numFmtId="4" fontId="0" fillId="39" borderId="14" xfId="0" applyNumberFormat="1" applyFill="1" applyBorder="1" applyAlignment="1" applyProtection="1">
      <alignment vertical="center"/>
      <protection hidden="1"/>
    </xf>
    <xf numFmtId="4" fontId="0" fillId="39" borderId="87" xfId="0" applyNumberFormat="1" applyFill="1" applyBorder="1" applyAlignment="1" applyProtection="1">
      <alignment vertical="center"/>
      <protection hidden="1"/>
    </xf>
    <xf numFmtId="4" fontId="0" fillId="39" borderId="10" xfId="0" applyNumberFormat="1" applyFill="1" applyBorder="1" applyAlignment="1" applyProtection="1">
      <alignment vertical="center"/>
      <protection hidden="1"/>
    </xf>
    <xf numFmtId="4" fontId="0" fillId="39" borderId="88" xfId="0" applyNumberFormat="1" applyFill="1" applyBorder="1" applyAlignment="1" applyProtection="1">
      <alignment vertical="center"/>
      <protection hidden="1"/>
    </xf>
    <xf numFmtId="4" fontId="0" fillId="39" borderId="20" xfId="0" applyNumberFormat="1" applyFill="1" applyBorder="1" applyAlignment="1" applyProtection="1">
      <alignment vertical="center"/>
      <protection hidden="1"/>
    </xf>
    <xf numFmtId="4" fontId="0" fillId="39" borderId="89" xfId="0" applyNumberFormat="1" applyFill="1" applyBorder="1" applyAlignment="1" applyProtection="1">
      <alignment vertical="center"/>
      <protection hidden="1"/>
    </xf>
    <xf numFmtId="0" fontId="0" fillId="43" borderId="82" xfId="0" applyFont="1" applyFill="1" applyBorder="1" applyAlignment="1">
      <alignment horizontal="center"/>
    </xf>
    <xf numFmtId="0" fontId="0" fillId="43" borderId="76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90" xfId="0" applyFont="1" applyFill="1" applyBorder="1" applyAlignment="1" applyProtection="1">
      <alignment horizontal="center" wrapText="1"/>
      <protection/>
    </xf>
    <xf numFmtId="0" fontId="0" fillId="44" borderId="10" xfId="0" applyFill="1" applyBorder="1" applyAlignment="1">
      <alignment horizontal="center"/>
    </xf>
    <xf numFmtId="0" fontId="2" fillId="33" borderId="91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92" xfId="0" applyFont="1" applyFill="1" applyBorder="1" applyAlignment="1" applyProtection="1">
      <alignment horizontal="center"/>
      <protection locked="0"/>
    </xf>
    <xf numFmtId="15" fontId="2" fillId="33" borderId="15" xfId="0" applyNumberFormat="1" applyFont="1" applyFill="1" applyBorder="1" applyAlignment="1" applyProtection="1">
      <alignment horizontal="center"/>
      <protection locked="0"/>
    </xf>
    <xf numFmtId="0" fontId="2" fillId="33" borderId="41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10" fillId="33" borderId="91" xfId="0" applyFont="1" applyFill="1" applyBorder="1" applyAlignment="1" applyProtection="1">
      <alignment horizontal="center"/>
      <protection/>
    </xf>
    <xf numFmtId="0" fontId="10" fillId="33" borderId="92" xfId="0" applyFont="1" applyFill="1" applyBorder="1" applyAlignment="1" applyProtection="1">
      <alignment horizontal="center"/>
      <protection/>
    </xf>
    <xf numFmtId="0" fontId="2" fillId="33" borderId="90" xfId="0" applyFont="1" applyFill="1" applyBorder="1" applyAlignment="1" applyProtection="1">
      <alignment horizontal="center"/>
      <protection/>
    </xf>
    <xf numFmtId="0" fontId="0" fillId="44" borderId="22" xfId="0" applyFill="1" applyBorder="1" applyAlignment="1" applyProtection="1">
      <alignment horizontal="center"/>
      <protection/>
    </xf>
    <xf numFmtId="0" fontId="0" fillId="44" borderId="93" xfId="0" applyFill="1" applyBorder="1" applyAlignment="1" applyProtection="1">
      <alignment horizontal="center"/>
      <protection/>
    </xf>
    <xf numFmtId="0" fontId="0" fillId="44" borderId="94" xfId="0" applyFill="1" applyBorder="1" applyAlignment="1" applyProtection="1">
      <alignment horizontal="center"/>
      <protection/>
    </xf>
    <xf numFmtId="0" fontId="2" fillId="33" borderId="75" xfId="0" applyFont="1" applyFill="1" applyBorder="1" applyAlignment="1" applyProtection="1">
      <alignment horizontal="center" vertical="center"/>
      <protection/>
    </xf>
    <xf numFmtId="0" fontId="2" fillId="33" borderId="95" xfId="0" applyFont="1" applyFill="1" applyBorder="1" applyAlignment="1" applyProtection="1">
      <alignment horizontal="center" vertical="center"/>
      <protection/>
    </xf>
    <xf numFmtId="0" fontId="2" fillId="33" borderId="96" xfId="0" applyFont="1" applyFill="1" applyBorder="1" applyAlignment="1" applyProtection="1">
      <alignment horizontal="center" vertical="center"/>
      <protection/>
    </xf>
    <xf numFmtId="0" fontId="2" fillId="33" borderId="97" xfId="0" applyFont="1" applyFill="1" applyBorder="1" applyAlignment="1" applyProtection="1">
      <alignment horizontal="center" vertical="center"/>
      <protection/>
    </xf>
    <xf numFmtId="0" fontId="4" fillId="40" borderId="91" xfId="0" applyFont="1" applyFill="1" applyBorder="1" applyAlignment="1" applyProtection="1">
      <alignment horizontal="center"/>
      <protection/>
    </xf>
    <xf numFmtId="0" fontId="4" fillId="40" borderId="0" xfId="0" applyFont="1" applyFill="1" applyBorder="1" applyAlignment="1" applyProtection="1">
      <alignment horizontal="center"/>
      <protection/>
    </xf>
    <xf numFmtId="1" fontId="2" fillId="33" borderId="96" xfId="0" applyNumberFormat="1" applyFont="1" applyFill="1" applyBorder="1" applyAlignment="1" applyProtection="1">
      <alignment horizontal="center" vertical="center"/>
      <protection hidden="1"/>
    </xf>
    <xf numFmtId="1" fontId="2" fillId="33" borderId="97" xfId="0" applyNumberFormat="1" applyFont="1" applyFill="1" applyBorder="1" applyAlignment="1" applyProtection="1">
      <alignment horizontal="center" vertical="center"/>
      <protection hidden="1"/>
    </xf>
    <xf numFmtId="0" fontId="2" fillId="33" borderId="74" xfId="0" applyFont="1" applyFill="1" applyBorder="1" applyAlignment="1" applyProtection="1">
      <alignment horizontal="center" vertical="center"/>
      <protection/>
    </xf>
    <xf numFmtId="0" fontId="2" fillId="33" borderId="98" xfId="0" applyFont="1" applyFill="1" applyBorder="1" applyAlignment="1" applyProtection="1">
      <alignment horizontal="center" vertical="center"/>
      <protection/>
    </xf>
    <xf numFmtId="0" fontId="6" fillId="39" borderId="16" xfId="0" applyFont="1" applyFill="1" applyBorder="1" applyAlignment="1" applyProtection="1">
      <alignment horizontal="left" vertical="center"/>
      <protection hidden="1"/>
    </xf>
    <xf numFmtId="0" fontId="6" fillId="39" borderId="32" xfId="0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5" fillId="35" borderId="0" xfId="0" applyFont="1" applyFill="1" applyAlignment="1" applyProtection="1">
      <alignment horizontal="center"/>
      <protection hidden="1"/>
    </xf>
    <xf numFmtId="0" fontId="5" fillId="35" borderId="80" xfId="0" applyFont="1" applyFill="1" applyBorder="1" applyAlignment="1" applyProtection="1">
      <alignment horizontal="center"/>
      <protection hidden="1"/>
    </xf>
    <xf numFmtId="0" fontId="2" fillId="35" borderId="74" xfId="0" applyFont="1" applyFill="1" applyBorder="1" applyAlignment="1" applyProtection="1">
      <alignment horizontal="center"/>
      <protection hidden="1"/>
    </xf>
    <xf numFmtId="0" fontId="2" fillId="35" borderId="12" xfId="0" applyFont="1" applyFill="1" applyBorder="1" applyAlignment="1" applyProtection="1">
      <alignment horizontal="center"/>
      <protection hidden="1"/>
    </xf>
    <xf numFmtId="0" fontId="3" fillId="35" borderId="78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5" borderId="79" xfId="0" applyFont="1" applyFill="1" applyBorder="1" applyAlignment="1" applyProtection="1">
      <alignment horizontal="center" vertical="center"/>
      <protection hidden="1"/>
    </xf>
    <xf numFmtId="0" fontId="3" fillId="35" borderId="80" xfId="0" applyFont="1" applyFill="1" applyBorder="1" applyAlignment="1" applyProtection="1">
      <alignment horizontal="center" vertical="center"/>
      <protection hidden="1"/>
    </xf>
    <xf numFmtId="1" fontId="2" fillId="35" borderId="75" xfId="0" applyNumberFormat="1" applyFont="1" applyFill="1" applyBorder="1" applyAlignment="1" applyProtection="1">
      <alignment horizontal="center"/>
      <protection hidden="1"/>
    </xf>
    <xf numFmtId="1" fontId="2" fillId="35" borderId="99" xfId="0" applyNumberFormat="1" applyFont="1" applyFill="1" applyBorder="1" applyAlignment="1" applyProtection="1">
      <alignment horizontal="center"/>
      <protection hidden="1"/>
    </xf>
    <xf numFmtId="0" fontId="2" fillId="35" borderId="75" xfId="0" applyFont="1" applyFill="1" applyBorder="1" applyAlignment="1" applyProtection="1">
      <alignment horizontal="center"/>
      <protection hidden="1"/>
    </xf>
    <xf numFmtId="0" fontId="2" fillId="35" borderId="99" xfId="0" applyFont="1" applyFill="1" applyBorder="1" applyAlignment="1" applyProtection="1">
      <alignment horizontal="center"/>
      <protection hidden="1"/>
    </xf>
    <xf numFmtId="1" fontId="2" fillId="33" borderId="100" xfId="0" applyNumberFormat="1" applyFont="1" applyFill="1" applyBorder="1" applyAlignment="1" applyProtection="1">
      <alignment horizontal="center" vertical="center"/>
      <protection hidden="1"/>
    </xf>
    <xf numFmtId="1" fontId="2" fillId="33" borderId="99" xfId="0" applyNumberFormat="1" applyFont="1" applyFill="1" applyBorder="1" applyAlignment="1" applyProtection="1">
      <alignment horizontal="center" vertical="center"/>
      <protection hidden="1"/>
    </xf>
    <xf numFmtId="0" fontId="2" fillId="33" borderId="75" xfId="0" applyFont="1" applyFill="1" applyBorder="1" applyAlignment="1" applyProtection="1">
      <alignment horizontal="center"/>
      <protection hidden="1"/>
    </xf>
    <xf numFmtId="0" fontId="2" fillId="33" borderId="74" xfId="0" applyFont="1" applyFill="1" applyBorder="1" applyAlignment="1" applyProtection="1">
      <alignment horizontal="center"/>
      <protection hidden="1"/>
    </xf>
    <xf numFmtId="0" fontId="6" fillId="39" borderId="19" xfId="0" applyFont="1" applyFill="1" applyBorder="1" applyAlignment="1" applyProtection="1">
      <alignment horizontal="left" vertical="center"/>
      <protection hidden="1"/>
    </xf>
    <xf numFmtId="0" fontId="6" fillId="39" borderId="33" xfId="0" applyFont="1" applyFill="1" applyBorder="1" applyAlignment="1" applyProtection="1">
      <alignment horizontal="left" vertical="center"/>
      <protection hidden="1"/>
    </xf>
    <xf numFmtId="0" fontId="6" fillId="39" borderId="15" xfId="0" applyFont="1" applyFill="1" applyBorder="1" applyAlignment="1" applyProtection="1">
      <alignment horizontal="left" vertical="center"/>
      <protection hidden="1"/>
    </xf>
    <xf numFmtId="0" fontId="6" fillId="39" borderId="35" xfId="0" applyFont="1" applyFill="1" applyBorder="1" applyAlignment="1" applyProtection="1">
      <alignment horizontal="left" vertical="center"/>
      <protection hidden="1"/>
    </xf>
    <xf numFmtId="0" fontId="5" fillId="35" borderId="41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8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15</xdr:row>
      <xdr:rowOff>66675</xdr:rowOff>
    </xdr:from>
    <xdr:to>
      <xdr:col>21</xdr:col>
      <xdr:colOff>466725</xdr:colOff>
      <xdr:row>19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0429875" y="3886200"/>
          <a:ext cx="1590675" cy="1028700"/>
        </a:xfrm>
        <a:prstGeom prst="rect">
          <a:avLst/>
        </a:prstGeom>
        <a:solidFill>
          <a:srgbClr val="10253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10</xdr:row>
      <xdr:rowOff>161925</xdr:rowOff>
    </xdr:from>
    <xdr:to>
      <xdr:col>21</xdr:col>
      <xdr:colOff>466725</xdr:colOff>
      <xdr:row>15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0429875" y="2743200"/>
          <a:ext cx="1590675" cy="1085850"/>
        </a:xfrm>
        <a:prstGeom prst="rect">
          <a:avLst/>
        </a:prstGeom>
        <a:solidFill>
          <a:srgbClr val="10253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39"/>
  <sheetViews>
    <sheetView showGridLines="0" zoomScalePageLayoutView="0" workbookViewId="0" topLeftCell="A7">
      <selection activeCell="A45" sqref="A45"/>
    </sheetView>
  </sheetViews>
  <sheetFormatPr defaultColWidth="9.140625" defaultRowHeight="12.75"/>
  <cols>
    <col min="1" max="1" width="31.421875" style="0" bestFit="1" customWidth="1"/>
  </cols>
  <sheetData>
    <row r="1" spans="1:12" ht="12.75">
      <c r="A1" s="224" t="s">
        <v>65</v>
      </c>
      <c r="B1" s="225"/>
      <c r="C1" s="225"/>
      <c r="D1" s="225"/>
      <c r="E1" s="225"/>
      <c r="F1" s="225"/>
      <c r="G1" s="225"/>
      <c r="H1" s="225"/>
      <c r="I1" s="225"/>
      <c r="J1" s="225"/>
      <c r="K1" s="191"/>
      <c r="L1" s="192"/>
    </row>
    <row r="2" spans="1:12" ht="15">
      <c r="A2" s="193" t="s">
        <v>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ht="12.75">
      <c r="A3" s="196" t="s">
        <v>92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5"/>
    </row>
    <row r="4" spans="1:12" ht="12.75">
      <c r="A4" s="196" t="s">
        <v>72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5"/>
    </row>
    <row r="5" spans="1:16" ht="15">
      <c r="A5" s="196" t="s">
        <v>74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5"/>
      <c r="M5" s="226" t="s">
        <v>106</v>
      </c>
      <c r="N5" s="227"/>
      <c r="O5" s="227"/>
      <c r="P5" s="227"/>
    </row>
    <row r="6" spans="1:12" ht="13.5" thickBot="1">
      <c r="A6" s="197" t="s">
        <v>90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9"/>
    </row>
    <row r="7" spans="1:12" ht="12.75">
      <c r="A7" s="200" t="s">
        <v>69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1:14" ht="12.75">
      <c r="A8" s="196" t="s">
        <v>67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5"/>
      <c r="M8" t="s">
        <v>7</v>
      </c>
      <c r="N8" s="176" t="s">
        <v>93</v>
      </c>
    </row>
    <row r="9" spans="1:14" ht="12.75">
      <c r="A9" s="196" t="s">
        <v>71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5"/>
      <c r="M9" t="s">
        <v>8</v>
      </c>
      <c r="N9" s="176" t="s">
        <v>94</v>
      </c>
    </row>
    <row r="10" spans="1:14" ht="12.75">
      <c r="A10" s="196" t="s">
        <v>68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5"/>
      <c r="M10" t="s">
        <v>38</v>
      </c>
      <c r="N10" s="176" t="s">
        <v>95</v>
      </c>
    </row>
    <row r="11" spans="1:14" ht="12.75">
      <c r="A11" s="196" t="s">
        <v>70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5"/>
      <c r="M11" t="s">
        <v>9</v>
      </c>
      <c r="N11" s="176" t="s">
        <v>96</v>
      </c>
    </row>
    <row r="12" spans="1:14" ht="12.75">
      <c r="A12" s="196" t="s">
        <v>73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5"/>
      <c r="M12" t="s">
        <v>39</v>
      </c>
      <c r="N12" s="176" t="s">
        <v>97</v>
      </c>
    </row>
    <row r="13" spans="1:14" ht="13.5" thickBot="1">
      <c r="A13" s="197" t="s">
        <v>120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9"/>
      <c r="M13" t="s">
        <v>10</v>
      </c>
      <c r="N13" s="176" t="s">
        <v>98</v>
      </c>
    </row>
    <row r="14" spans="1:14" ht="12.75">
      <c r="A14" s="201" t="s">
        <v>66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2"/>
      <c r="M14" t="s">
        <v>11</v>
      </c>
      <c r="N14" s="176" t="s">
        <v>99</v>
      </c>
    </row>
    <row r="15" spans="1:14" ht="12.75">
      <c r="A15" s="196" t="s">
        <v>75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5"/>
      <c r="M15" t="s">
        <v>12</v>
      </c>
      <c r="N15" s="176" t="s">
        <v>100</v>
      </c>
    </row>
    <row r="16" spans="1:14" ht="12.75">
      <c r="A16" s="196" t="s">
        <v>89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5"/>
      <c r="M16" t="s">
        <v>40</v>
      </c>
      <c r="N16" s="176" t="s">
        <v>101</v>
      </c>
    </row>
    <row r="17" spans="1:14" ht="12.75">
      <c r="A17" s="196" t="s">
        <v>78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5"/>
      <c r="M17" t="s">
        <v>41</v>
      </c>
      <c r="N17" s="176" t="s">
        <v>102</v>
      </c>
    </row>
    <row r="18" spans="1:14" ht="12.75">
      <c r="A18" s="196" t="s">
        <v>79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5"/>
      <c r="M18" t="s">
        <v>13</v>
      </c>
      <c r="N18" s="176" t="s">
        <v>103</v>
      </c>
    </row>
    <row r="19" spans="1:14" ht="12.75">
      <c r="A19" s="196" t="s">
        <v>109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5"/>
      <c r="M19" t="s">
        <v>44</v>
      </c>
      <c r="N19" s="176" t="s">
        <v>108</v>
      </c>
    </row>
    <row r="20" spans="1:14" ht="12.75">
      <c r="A20" s="196" t="s">
        <v>76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t="s">
        <v>43</v>
      </c>
      <c r="N20" s="176" t="s">
        <v>104</v>
      </c>
    </row>
    <row r="21" spans="1:14" ht="12.75">
      <c r="A21" s="196" t="s">
        <v>77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5"/>
      <c r="M21" t="s">
        <v>42</v>
      </c>
      <c r="N21" s="176" t="s">
        <v>105</v>
      </c>
    </row>
    <row r="22" spans="1:14" ht="12.75">
      <c r="A22" s="196" t="s">
        <v>80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5"/>
      <c r="N22" s="176"/>
    </row>
    <row r="23" spans="1:14" ht="12.75">
      <c r="A23" s="196" t="s">
        <v>110</v>
      </c>
      <c r="B23" s="194"/>
      <c r="C23" s="194"/>
      <c r="D23" s="194"/>
      <c r="E23" s="205" t="s">
        <v>111</v>
      </c>
      <c r="F23" s="194"/>
      <c r="G23" s="194"/>
      <c r="H23" s="194"/>
      <c r="I23" s="194"/>
      <c r="J23" s="194"/>
      <c r="K23" s="194"/>
      <c r="L23" s="195"/>
      <c r="N23" s="176"/>
    </row>
    <row r="24" spans="1:12" ht="12.75">
      <c r="A24" s="204" t="s">
        <v>112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5"/>
    </row>
    <row r="25" spans="1:12" ht="12.75">
      <c r="A25" s="196" t="s">
        <v>81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5"/>
    </row>
    <row r="26" spans="1:12" ht="12.75">
      <c r="A26" s="196" t="s">
        <v>82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5"/>
    </row>
    <row r="27" spans="1:12" ht="12.75">
      <c r="A27" s="196" t="s">
        <v>83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5"/>
    </row>
    <row r="28" spans="1:12" ht="12.75">
      <c r="A28" s="196" t="s">
        <v>84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5"/>
    </row>
    <row r="29" spans="1:12" ht="13.5" thickBot="1">
      <c r="A29" s="197" t="s">
        <v>85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9"/>
    </row>
    <row r="30" spans="1:12" ht="12.75">
      <c r="A30" s="202" t="s">
        <v>19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2"/>
    </row>
    <row r="31" spans="1:12" ht="12.75">
      <c r="A31" s="196" t="s">
        <v>86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5"/>
    </row>
    <row r="32" spans="1:12" ht="12.75">
      <c r="A32" s="196" t="s">
        <v>87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5"/>
    </row>
    <row r="33" spans="1:12" ht="12.75">
      <c r="A33" s="196" t="s">
        <v>82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5"/>
    </row>
    <row r="34" spans="1:12" ht="13.5" thickBot="1">
      <c r="A34" s="197" t="s">
        <v>83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9"/>
    </row>
    <row r="35" spans="1:12" ht="12.75">
      <c r="A35" s="203" t="s">
        <v>20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2"/>
    </row>
    <row r="36" spans="1:12" ht="12.75">
      <c r="A36" s="196" t="s">
        <v>88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5"/>
    </row>
    <row r="37" spans="1:12" ht="12.75">
      <c r="A37" s="196" t="s">
        <v>87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5"/>
    </row>
    <row r="38" spans="1:12" ht="12.75">
      <c r="A38" s="196" t="s">
        <v>84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5"/>
    </row>
    <row r="39" spans="1:12" ht="13.5" thickBot="1">
      <c r="A39" s="197" t="s">
        <v>85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9"/>
    </row>
  </sheetData>
  <sheetProtection/>
  <mergeCells count="2">
    <mergeCell ref="A1:J1"/>
    <mergeCell ref="M5:P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J32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19.8515625" style="1" bestFit="1" customWidth="1"/>
    <col min="2" max="3" width="26.57421875" style="1" bestFit="1" customWidth="1"/>
    <col min="4" max="4" width="24.57421875" style="1" bestFit="1" customWidth="1"/>
    <col min="5" max="5" width="19.8515625" style="1" bestFit="1" customWidth="1"/>
    <col min="6" max="6" width="4.421875" style="1" customWidth="1"/>
    <col min="7" max="7" width="9.140625" style="1" customWidth="1"/>
    <col min="8" max="8" width="36.140625" style="1" customWidth="1"/>
    <col min="9" max="16384" width="9.140625" style="1" customWidth="1"/>
  </cols>
  <sheetData>
    <row r="1" spans="2:10" ht="12.75">
      <c r="B1" s="240" t="s">
        <v>24</v>
      </c>
      <c r="C1" s="241"/>
      <c r="D1" s="242"/>
      <c r="H1" s="230" t="s">
        <v>34</v>
      </c>
      <c r="I1" s="230"/>
      <c r="J1"/>
    </row>
    <row r="2" spans="1:9" ht="12.75">
      <c r="A2" s="30" t="s">
        <v>25</v>
      </c>
      <c r="B2" s="231" t="s">
        <v>123</v>
      </c>
      <c r="C2" s="232"/>
      <c r="D2" s="233"/>
      <c r="H2" s="57" t="s">
        <v>47</v>
      </c>
      <c r="I2" s="74">
        <v>3</v>
      </c>
    </row>
    <row r="3" spans="1:9" ht="12.75">
      <c r="A3" s="31" t="s">
        <v>26</v>
      </c>
      <c r="B3" s="234">
        <v>42856</v>
      </c>
      <c r="C3" s="235"/>
      <c r="D3" s="236"/>
      <c r="H3" s="57" t="s">
        <v>48</v>
      </c>
      <c r="I3" s="74">
        <v>2</v>
      </c>
    </row>
    <row r="4" spans="1:9" ht="12.75">
      <c r="A4" s="228" t="s">
        <v>114</v>
      </c>
      <c r="B4" s="239" t="s">
        <v>27</v>
      </c>
      <c r="C4" s="237" t="s">
        <v>28</v>
      </c>
      <c r="D4" s="238"/>
      <c r="H4" s="57" t="s">
        <v>49</v>
      </c>
      <c r="I4" s="74">
        <v>1</v>
      </c>
    </row>
    <row r="5" spans="1:9" ht="12.75">
      <c r="A5" s="229"/>
      <c r="B5" s="239"/>
      <c r="C5" s="32" t="s">
        <v>31</v>
      </c>
      <c r="D5" s="33" t="s">
        <v>32</v>
      </c>
      <c r="H5" s="57" t="s">
        <v>46</v>
      </c>
      <c r="I5" s="74">
        <v>0</v>
      </c>
    </row>
    <row r="6" spans="1:9" ht="12.75">
      <c r="A6" s="229"/>
      <c r="B6" s="239"/>
      <c r="C6" s="32" t="s">
        <v>19</v>
      </c>
      <c r="D6" s="33" t="s">
        <v>20</v>
      </c>
      <c r="E6" s="209"/>
      <c r="H6" s="57" t="s">
        <v>36</v>
      </c>
      <c r="I6" s="74">
        <v>-1</v>
      </c>
    </row>
    <row r="7" spans="1:4" ht="12.75">
      <c r="A7" s="38" t="s">
        <v>115</v>
      </c>
      <c r="B7" s="75" t="s">
        <v>14</v>
      </c>
      <c r="C7" s="170" t="s">
        <v>124</v>
      </c>
      <c r="D7" s="171" t="s">
        <v>138</v>
      </c>
    </row>
    <row r="8" spans="1:4" ht="12.75">
      <c r="A8" s="212" t="s">
        <v>116</v>
      </c>
      <c r="B8" s="76" t="s">
        <v>15</v>
      </c>
      <c r="C8" s="172" t="s">
        <v>132</v>
      </c>
      <c r="D8" s="173" t="s">
        <v>134</v>
      </c>
    </row>
    <row r="9" spans="1:4" ht="12.75">
      <c r="A9" s="212" t="s">
        <v>117</v>
      </c>
      <c r="B9" s="76" t="s">
        <v>16</v>
      </c>
      <c r="C9" s="172" t="s">
        <v>130</v>
      </c>
      <c r="D9" s="173" t="s">
        <v>133</v>
      </c>
    </row>
    <row r="10" spans="1:4" ht="12.75">
      <c r="A10" s="212" t="s">
        <v>118</v>
      </c>
      <c r="B10" s="76" t="s">
        <v>17</v>
      </c>
      <c r="C10" s="172" t="s">
        <v>125</v>
      </c>
      <c r="D10" s="173" t="s">
        <v>126</v>
      </c>
    </row>
    <row r="11" spans="1:4" ht="12.75">
      <c r="A11" s="213" t="s">
        <v>119</v>
      </c>
      <c r="B11" s="77" t="s">
        <v>18</v>
      </c>
      <c r="C11" s="174" t="s">
        <v>131</v>
      </c>
      <c r="D11" s="175" t="s">
        <v>127</v>
      </c>
    </row>
    <row r="12" ht="12.75"/>
    <row r="13" spans="1:3" ht="12.75">
      <c r="A13" s="210" t="s">
        <v>113</v>
      </c>
      <c r="B13" s="211">
        <v>2</v>
      </c>
      <c r="C13" s="209"/>
    </row>
    <row r="14" ht="12.75"/>
    <row r="15" ht="12.75"/>
    <row r="16" spans="1:4" ht="12.75">
      <c r="A16" s="34"/>
      <c r="B16" s="2"/>
      <c r="C16" s="2"/>
      <c r="D16" s="2"/>
    </row>
    <row r="17" spans="1:4" ht="12.75">
      <c r="A17" s="34"/>
      <c r="B17" s="2"/>
      <c r="C17" s="2"/>
      <c r="D17" s="2"/>
    </row>
    <row r="18" spans="1:4" ht="12.75">
      <c r="A18" s="34"/>
      <c r="B18" s="2"/>
      <c r="C18" s="2"/>
      <c r="D18" s="2"/>
    </row>
    <row r="19" spans="1:4" ht="12.75">
      <c r="A19" s="34"/>
      <c r="B19" s="2"/>
      <c r="C19" s="2"/>
      <c r="D19" s="2"/>
    </row>
    <row r="20" spans="1:4" ht="12.75">
      <c r="A20" s="34"/>
      <c r="B20" s="2"/>
      <c r="C20" s="2"/>
      <c r="D20" s="2"/>
    </row>
    <row r="21" spans="1:4" ht="12.75">
      <c r="A21" s="34"/>
      <c r="B21" s="2"/>
      <c r="C21" s="2"/>
      <c r="D21" s="2"/>
    </row>
    <row r="22" spans="1:4" ht="12.75">
      <c r="A22" s="34"/>
      <c r="B22" s="2"/>
      <c r="C22" s="2"/>
      <c r="D22" s="2"/>
    </row>
    <row r="23" ht="12.75">
      <c r="B23" s="35"/>
    </row>
    <row r="25" spans="2:4" ht="12.75">
      <c r="B25" s="36"/>
      <c r="C25" s="36"/>
      <c r="D25" s="36"/>
    </row>
    <row r="26" spans="1:4" ht="12.75">
      <c r="A26" s="37"/>
      <c r="B26" s="2"/>
      <c r="C26" s="2"/>
      <c r="D26" s="2"/>
    </row>
    <row r="27" spans="1:4" ht="12.75" hidden="1">
      <c r="A27" s="34"/>
      <c r="B27" s="2"/>
      <c r="C27" s="2"/>
      <c r="D27" s="2"/>
    </row>
    <row r="28" spans="1:4" ht="12.75" hidden="1">
      <c r="A28" s="34"/>
      <c r="B28" s="38" t="str">
        <f>IF(B7="","P1",B7)</f>
        <v>ANTWERPEN</v>
      </c>
      <c r="C28" s="43" t="str">
        <f>IF(AND($B$13=1,C7=""),B7,IF($B$13=1,B7,IF($B$13=2,C7&amp;" ("&amp;A7&amp;")",IF(C7="",B7,C7))))</f>
        <v>Olvoc Olen (ANTW)</v>
      </c>
      <c r="D28" s="44" t="str">
        <f>IF(AND($B$13=1,D7=""),B7,IF($B$13=1,B7,IF($B$13=2,D7&amp;" ("&amp;A7&amp;")",IF(D7="",B7,D7))))</f>
        <v>BVMV Noorderkempen (ANTW)</v>
      </c>
    </row>
    <row r="29" spans="1:4" ht="12.75" hidden="1">
      <c r="A29" s="34"/>
      <c r="B29" s="38" t="str">
        <f>IF(B8="","P2",B8)</f>
        <v>LIMBURG</v>
      </c>
      <c r="C29" s="43" t="str">
        <f>IF(AND($B$13=1,C8=""),B8,IF($B$13=1,B8,IF($B$13=2,C8&amp;" ("&amp;A8&amp;")",IF(C8="",B8,C8))))</f>
        <v>DV Hasselt (LIMB)</v>
      </c>
      <c r="D29" s="44" t="str">
        <f>IF(AND($B$13=1,D8=""),B8,IF($B$13=1,B8,IF($B$13=2,D8&amp;" ("&amp;A8&amp;")",IF(D8="",B8,D8))))</f>
        <v>Lovoc Lommel (LIMB)</v>
      </c>
    </row>
    <row r="30" spans="1:4" ht="12.75" hidden="1">
      <c r="A30" s="34"/>
      <c r="B30" s="38" t="str">
        <f>IF(B9="","P3",B9)</f>
        <v>OOST-VLAANDEREN</v>
      </c>
      <c r="C30" s="43" t="str">
        <f>IF(AND($B$13=1,C9=""),B9,IF($B$13=1,B9,IF($B$13=2,C9&amp;" ("&amp;A9&amp;")",IF(C9="",B9,C9))))</f>
        <v>Vamos Stekene (O-VL)</v>
      </c>
      <c r="D30" s="44" t="str">
        <f>IF(AND($B$13=1,D9=""),B9,IF($B$13=1,B9,IF($B$13=2,D9&amp;" ("&amp;A9&amp;")",IF(D9="",B9,D9))))</f>
        <v>Beveren-Melsele (O-VL)</v>
      </c>
    </row>
    <row r="31" spans="1:4" ht="12.75" hidden="1">
      <c r="A31" s="34"/>
      <c r="B31" s="38" t="str">
        <f>IF(B10="","P4",B10)</f>
        <v>VLAAMS-BRABANT</v>
      </c>
      <c r="C31" s="43" t="str">
        <f>IF(AND($B$13=1,C10=""),B10,IF($B$13=1,B10,IF($B$13=2,C10&amp;" ("&amp;A10&amp;")",IF(C10="",B10,C10))))</f>
        <v>Volley Haasrode-Leuven (VL-BRA)</v>
      </c>
      <c r="D31" s="44" t="str">
        <f>IF(AND($B$13=1,D10=""),B10,IF($B$13=1,B10,IF($B$13=2,D10&amp;" ("&amp;A10&amp;")",IF(D10="",B10,D10))))</f>
        <v>Kruikenburg Ternat (VL-BRA)</v>
      </c>
    </row>
    <row r="32" spans="1:4" ht="12.75" hidden="1">
      <c r="A32" s="34"/>
      <c r="B32" s="38" t="str">
        <f>IF(B11="","P5",B11)</f>
        <v>WEST-VLAANDEREN</v>
      </c>
      <c r="C32" s="43" t="str">
        <f>IF(AND($B$13=1,C11=""),B11,IF($B$13=1,B11,IF($B$13=2,C11&amp;" ("&amp;A11&amp;")",IF(C11="",B11,C11))))</f>
        <v>Wivo Wingene (W-VL)</v>
      </c>
      <c r="D32" s="44" t="str">
        <f>IF(AND($B$13=1,D11=""),B11,IF($B$13=1,B11,IF($B$13=2,D11&amp;" ("&amp;A11&amp;")",IF(D11="",B11,D11))))</f>
        <v>Rembert Torhout (W-VL)</v>
      </c>
    </row>
    <row r="33" ht="12.75" hidden="1"/>
  </sheetData>
  <sheetProtection sheet="1" objects="1" scenarios="1" selectLockedCells="1"/>
  <mergeCells count="7">
    <mergeCell ref="A4:A6"/>
    <mergeCell ref="H1:I1"/>
    <mergeCell ref="B2:D2"/>
    <mergeCell ref="B3:D3"/>
    <mergeCell ref="C4:D4"/>
    <mergeCell ref="B4:B6"/>
    <mergeCell ref="B1:D1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Y29"/>
  <sheetViews>
    <sheetView showGridLines="0" zoomScale="90" zoomScaleNormal="90" zoomScalePageLayoutView="0" workbookViewId="0" topLeftCell="A1">
      <pane ySplit="825" topLeftCell="A10" activePane="bottomLeft" state="split"/>
      <selection pane="topLeft" activeCell="R1" sqref="R1:S1"/>
      <selection pane="bottomLeft" activeCell="T26" sqref="T26"/>
    </sheetView>
  </sheetViews>
  <sheetFormatPr defaultColWidth="9.140625" defaultRowHeight="12.75"/>
  <cols>
    <col min="1" max="1" width="9.57421875" style="1" bestFit="1" customWidth="1"/>
    <col min="2" max="2" width="3.140625" style="39" bestFit="1" customWidth="1"/>
    <col min="3" max="3" width="3.8515625" style="2" customWidth="1"/>
    <col min="4" max="5" width="34.57421875" style="42" customWidth="1"/>
    <col min="6" max="7" width="5.140625" style="1" customWidth="1"/>
    <col min="8" max="11" width="3.57421875" style="1" customWidth="1"/>
    <col min="12" max="13" width="4.140625" style="1" customWidth="1"/>
    <col min="14" max="14" width="6.421875" style="1" customWidth="1"/>
    <col min="15" max="15" width="6.140625" style="1" customWidth="1"/>
    <col min="16" max="16" width="5.57421875" style="54" customWidth="1"/>
    <col min="17" max="17" width="5.421875" style="54" customWidth="1"/>
    <col min="18" max="19" width="6.421875" style="110" customWidth="1"/>
    <col min="20" max="21" width="9.140625" style="6" customWidth="1"/>
    <col min="22" max="16384" width="9.140625" style="1" customWidth="1"/>
  </cols>
  <sheetData>
    <row r="1" spans="1:25" s="39" customFormat="1" ht="27.75" customHeight="1" thickBot="1">
      <c r="A1" s="50" t="s">
        <v>0</v>
      </c>
      <c r="B1" s="51"/>
      <c r="C1" s="52" t="s">
        <v>1</v>
      </c>
      <c r="D1" s="53" t="s">
        <v>22</v>
      </c>
      <c r="E1" s="53" t="s">
        <v>23</v>
      </c>
      <c r="F1" s="243" t="s">
        <v>29</v>
      </c>
      <c r="G1" s="244"/>
      <c r="H1" s="252" t="s">
        <v>30</v>
      </c>
      <c r="I1" s="251"/>
      <c r="J1" s="251"/>
      <c r="K1" s="244"/>
      <c r="L1" s="251" t="s">
        <v>51</v>
      </c>
      <c r="M1" s="244"/>
      <c r="N1" s="251" t="s">
        <v>45</v>
      </c>
      <c r="O1" s="244"/>
      <c r="P1" s="245" t="s">
        <v>107</v>
      </c>
      <c r="Q1" s="246"/>
      <c r="R1" s="249" t="s">
        <v>37</v>
      </c>
      <c r="S1" s="250"/>
      <c r="T1" s="214"/>
      <c r="U1" s="214"/>
      <c r="V1" s="72"/>
      <c r="W1" s="72"/>
      <c r="X1" s="72"/>
      <c r="Y1" s="72"/>
    </row>
    <row r="2" spans="1:25" ht="19.5" customHeight="1" thickTop="1">
      <c r="A2" s="84">
        <v>0.4166666666666667</v>
      </c>
      <c r="B2" s="58" t="str">
        <f>ALGEMEEN!$C$5</f>
        <v>M</v>
      </c>
      <c r="C2" s="59">
        <v>1</v>
      </c>
      <c r="D2" s="48" t="str">
        <f>ALGEMEEN!C31</f>
        <v>Volley Haasrode-Leuven (VL-BRA)</v>
      </c>
      <c r="E2" s="49" t="str">
        <f>ALGEMEEN!C29</f>
        <v>DV Hasselt (LIMB)</v>
      </c>
      <c r="F2" s="131">
        <v>0</v>
      </c>
      <c r="G2" s="128">
        <v>2</v>
      </c>
      <c r="H2" s="118">
        <v>13</v>
      </c>
      <c r="I2" s="115">
        <v>25</v>
      </c>
      <c r="J2" s="127">
        <v>12</v>
      </c>
      <c r="K2" s="112">
        <v>25</v>
      </c>
      <c r="L2" s="151"/>
      <c r="M2" s="112"/>
      <c r="N2" s="131"/>
      <c r="O2" s="128"/>
      <c r="P2" s="135"/>
      <c r="Q2" s="134"/>
      <c r="R2" s="137"/>
      <c r="S2" s="109">
        <f>IF(Q2="F",ALGEMEEN!$I$6,IF(G2=2,ALGEMEEN!$I$2,IF(AND(G2=1,O2&gt;N2),ALGEMEEN!$I$3,IF(AND(G2=1,O2&lt;N2),ALGEMEEN!$I$4,ALGEMEEN!$I$5))))</f>
        <v>3</v>
      </c>
      <c r="T2" s="215"/>
      <c r="U2" s="216"/>
      <c r="V2" s="73"/>
      <c r="W2" s="73"/>
      <c r="X2" s="73"/>
      <c r="Y2" s="73"/>
    </row>
    <row r="3" spans="1:25" ht="19.5" customHeight="1">
      <c r="A3" s="85">
        <v>0.4166666666666667</v>
      </c>
      <c r="B3" s="60" t="str">
        <f>ALGEMEEN!$C$5</f>
        <v>M</v>
      </c>
      <c r="C3" s="61">
        <v>2</v>
      </c>
      <c r="D3" s="40" t="str">
        <f>ALGEMEEN!C30</f>
        <v>Vamos Stekene (O-VL)</v>
      </c>
      <c r="E3" s="46" t="str">
        <f>ALGEMEEN!C28</f>
        <v>Olvoc Olen (ANTW)</v>
      </c>
      <c r="F3" s="132">
        <v>0</v>
      </c>
      <c r="G3" s="129">
        <v>2</v>
      </c>
      <c r="H3" s="119">
        <v>15</v>
      </c>
      <c r="I3" s="116">
        <v>25</v>
      </c>
      <c r="J3" s="121">
        <v>11</v>
      </c>
      <c r="K3" s="113">
        <v>25</v>
      </c>
      <c r="L3" s="125"/>
      <c r="M3" s="123"/>
      <c r="N3" s="132"/>
      <c r="O3" s="129"/>
      <c r="P3" s="125"/>
      <c r="Q3" s="113"/>
      <c r="R3" s="132"/>
      <c r="S3" s="129">
        <f>IF(Q3="F",ALGEMEEN!$I$6,IF(G3=2,ALGEMEEN!$I$2,IF(AND(G3=1,O3&gt;N3),ALGEMEEN!$I$3,IF(AND(G3=1,O3&lt;N3),ALGEMEEN!$I$4,ALGEMEEN!$I$5))))</f>
        <v>3</v>
      </c>
      <c r="V3" s="73"/>
      <c r="W3" s="73"/>
      <c r="X3" s="73"/>
      <c r="Y3" s="73"/>
    </row>
    <row r="4" spans="1:25" ht="19.5" customHeight="1">
      <c r="A4" s="86">
        <v>0.4166666666666667</v>
      </c>
      <c r="B4" s="62" t="str">
        <f>ALGEMEEN!$D$5</f>
        <v>J</v>
      </c>
      <c r="C4" s="63">
        <v>3</v>
      </c>
      <c r="D4" s="41" t="str">
        <f>ALGEMEEN!D30</f>
        <v>Beveren-Melsele (O-VL)</v>
      </c>
      <c r="E4" s="47" t="str">
        <f>ALGEMEEN!D28</f>
        <v>BVMV Noorderkempen (ANTW)</v>
      </c>
      <c r="F4" s="133">
        <v>0</v>
      </c>
      <c r="G4" s="130">
        <v>2</v>
      </c>
      <c r="H4" s="120">
        <v>20</v>
      </c>
      <c r="I4" s="117">
        <v>25</v>
      </c>
      <c r="J4" s="122">
        <v>21</v>
      </c>
      <c r="K4" s="114">
        <v>25</v>
      </c>
      <c r="L4" s="126"/>
      <c r="M4" s="124"/>
      <c r="N4" s="133"/>
      <c r="O4" s="130"/>
      <c r="P4" s="126"/>
      <c r="Q4" s="114"/>
      <c r="R4" s="133"/>
      <c r="S4" s="130">
        <f>IF(Q4="F",ALGEMEEN!$I$6,IF(G4=2,ALGEMEEN!$I$2,IF(AND(G4=1,O4&gt;N4),ALGEMEEN!$I$3,IF(AND(G4=1,O4&lt;N4),ALGEMEEN!$I$4,ALGEMEEN!$I$5))))</f>
        <v>3</v>
      </c>
      <c r="V4" s="73"/>
      <c r="W4" s="73"/>
      <c r="X4" s="73"/>
      <c r="Y4" s="73"/>
    </row>
    <row r="5" spans="1:25" ht="19.5" customHeight="1">
      <c r="A5" s="87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V5" s="73"/>
      <c r="W5" s="73"/>
      <c r="X5" s="73"/>
      <c r="Y5" s="73"/>
    </row>
    <row r="6" spans="1:25" ht="19.5" customHeight="1">
      <c r="A6" s="84">
        <v>0.4583333333333333</v>
      </c>
      <c r="B6" s="58" t="str">
        <f>ALGEMEEN!$C$5</f>
        <v>M</v>
      </c>
      <c r="C6" s="59">
        <v>1</v>
      </c>
      <c r="D6" s="40" t="str">
        <f>ALGEMEEN!C30</f>
        <v>Vamos Stekene (O-VL)</v>
      </c>
      <c r="E6" s="46" t="str">
        <f>ALGEMEEN!C32</f>
        <v>Wivo Wingene (W-VL)</v>
      </c>
      <c r="F6" s="132">
        <v>0</v>
      </c>
      <c r="G6" s="129">
        <v>2</v>
      </c>
      <c r="H6" s="119">
        <v>12</v>
      </c>
      <c r="I6" s="116">
        <v>25</v>
      </c>
      <c r="J6" s="121">
        <v>20</v>
      </c>
      <c r="K6" s="113">
        <v>25</v>
      </c>
      <c r="L6" s="125"/>
      <c r="M6" s="123"/>
      <c r="N6" s="132"/>
      <c r="O6" s="129"/>
      <c r="P6" s="125"/>
      <c r="Q6" s="113"/>
      <c r="R6" s="132"/>
      <c r="S6" s="129">
        <f>IF(Q6="F",ALGEMEEN!$I$6,IF(G6=2,ALGEMEEN!$I$2,IF(AND(G6=1,O6&gt;N6),ALGEMEEN!$I$3,IF(AND(G6=1,O6&lt;N6),ALGEMEEN!$I$4,ALGEMEEN!$I$5))))</f>
        <v>3</v>
      </c>
      <c r="V6" s="73"/>
      <c r="W6" s="73"/>
      <c r="X6" s="73"/>
      <c r="Y6" s="73"/>
    </row>
    <row r="7" spans="1:22" ht="19.5" customHeight="1">
      <c r="A7" s="88">
        <v>0.4583333333333333</v>
      </c>
      <c r="B7" s="64" t="str">
        <f>ALGEMEEN!$D$5</f>
        <v>J</v>
      </c>
      <c r="C7" s="65">
        <v>2</v>
      </c>
      <c r="D7" s="41" t="str">
        <f>ALGEMEEN!D31</f>
        <v>Kruikenburg Ternat (VL-BRA)</v>
      </c>
      <c r="E7" s="47" t="str">
        <f>ALGEMEEN!D32</f>
        <v>Rembert Torhout (W-VL)</v>
      </c>
      <c r="F7" s="133">
        <v>1</v>
      </c>
      <c r="G7" s="130">
        <v>1</v>
      </c>
      <c r="H7" s="120">
        <v>17</v>
      </c>
      <c r="I7" s="117">
        <v>25</v>
      </c>
      <c r="J7" s="122">
        <v>25</v>
      </c>
      <c r="K7" s="114">
        <v>21</v>
      </c>
      <c r="L7" s="126"/>
      <c r="M7" s="124"/>
      <c r="N7" s="133"/>
      <c r="O7" s="130"/>
      <c r="P7" s="126"/>
      <c r="Q7" s="114"/>
      <c r="R7" s="133">
        <v>1</v>
      </c>
      <c r="S7" s="130">
        <v>2</v>
      </c>
      <c r="V7"/>
    </row>
    <row r="8" spans="1:22" ht="19.5" customHeight="1">
      <c r="A8" s="86">
        <v>0.4583333333333333</v>
      </c>
      <c r="B8" s="62" t="str">
        <f>ALGEMEEN!$D$5</f>
        <v>J</v>
      </c>
      <c r="C8" s="63">
        <v>3</v>
      </c>
      <c r="D8" s="41" t="str">
        <f>ALGEMEEN!D28</f>
        <v>BVMV Noorderkempen (ANTW)</v>
      </c>
      <c r="E8" s="47" t="str">
        <f>ALGEMEEN!D29</f>
        <v>Lovoc Lommel (LIMB)</v>
      </c>
      <c r="F8" s="133">
        <v>0</v>
      </c>
      <c r="G8" s="130">
        <v>2</v>
      </c>
      <c r="H8" s="120">
        <v>21</v>
      </c>
      <c r="I8" s="117">
        <v>25</v>
      </c>
      <c r="J8" s="122">
        <v>18</v>
      </c>
      <c r="K8" s="114">
        <v>25</v>
      </c>
      <c r="L8" s="126"/>
      <c r="M8" s="124"/>
      <c r="N8" s="133"/>
      <c r="O8" s="130"/>
      <c r="P8" s="126"/>
      <c r="Q8" s="114"/>
      <c r="R8" s="133"/>
      <c r="S8" s="130">
        <f>IF(Q8="F",ALGEMEEN!$I$6,IF(G8=2,ALGEMEEN!$I$2,IF(AND(G8=1,O8&gt;N8),ALGEMEEN!$I$3,IF(AND(G8=1,O8&lt;N8),ALGEMEEN!$I$4,ALGEMEEN!$I$5))))</f>
        <v>3</v>
      </c>
      <c r="V8"/>
    </row>
    <row r="9" spans="1:22" ht="19.5" customHeight="1">
      <c r="A9" s="87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V9"/>
    </row>
    <row r="10" spans="1:22" ht="19.5" customHeight="1">
      <c r="A10" s="84">
        <v>0.5</v>
      </c>
      <c r="B10" s="58" t="str">
        <f>ALGEMEEN!$C$5</f>
        <v>M</v>
      </c>
      <c r="C10" s="59">
        <v>1</v>
      </c>
      <c r="D10" s="40" t="str">
        <f>ALGEMEEN!C29</f>
        <v>DV Hasselt (LIMB)</v>
      </c>
      <c r="E10" s="46" t="str">
        <f>ALGEMEEN!C28</f>
        <v>Olvoc Olen (ANTW)</v>
      </c>
      <c r="F10" s="132">
        <v>2</v>
      </c>
      <c r="G10" s="129">
        <v>0</v>
      </c>
      <c r="H10" s="119">
        <v>25</v>
      </c>
      <c r="I10" s="116">
        <v>20</v>
      </c>
      <c r="J10" s="121">
        <v>25</v>
      </c>
      <c r="K10" s="113">
        <v>22</v>
      </c>
      <c r="L10" s="125"/>
      <c r="M10" s="123"/>
      <c r="N10" s="132"/>
      <c r="O10" s="129"/>
      <c r="P10" s="125"/>
      <c r="Q10" s="113"/>
      <c r="R10" s="132">
        <v>3</v>
      </c>
      <c r="S10" s="129"/>
      <c r="V10"/>
    </row>
    <row r="11" spans="1:22" ht="19.5" customHeight="1">
      <c r="A11" s="85">
        <v>0.5</v>
      </c>
      <c r="B11" s="60" t="str">
        <f>ALGEMEEN!$C$5</f>
        <v>M</v>
      </c>
      <c r="C11" s="61">
        <v>2</v>
      </c>
      <c r="D11" s="40" t="str">
        <f>ALGEMEEN!C32</f>
        <v>Wivo Wingene (W-VL)</v>
      </c>
      <c r="E11" s="46" t="str">
        <f>ALGEMEEN!C31</f>
        <v>Volley Haasrode-Leuven (VL-BRA)</v>
      </c>
      <c r="F11" s="132">
        <v>2</v>
      </c>
      <c r="G11" s="129">
        <v>0</v>
      </c>
      <c r="H11" s="119">
        <v>25</v>
      </c>
      <c r="I11" s="116">
        <v>8</v>
      </c>
      <c r="J11" s="121">
        <v>25</v>
      </c>
      <c r="K11" s="113">
        <v>11</v>
      </c>
      <c r="L11" s="125"/>
      <c r="M11" s="123"/>
      <c r="N11" s="132"/>
      <c r="O11" s="129"/>
      <c r="P11" s="125"/>
      <c r="Q11" s="113"/>
      <c r="R11" s="132">
        <v>3</v>
      </c>
      <c r="S11" s="129"/>
      <c r="V11"/>
    </row>
    <row r="12" spans="1:19" ht="19.5" customHeight="1">
      <c r="A12" s="86">
        <v>0.5</v>
      </c>
      <c r="B12" s="62" t="str">
        <f>ALGEMEEN!$D$5</f>
        <v>J</v>
      </c>
      <c r="C12" s="63">
        <v>3</v>
      </c>
      <c r="D12" s="41" t="str">
        <f>ALGEMEEN!D30</f>
        <v>Beveren-Melsele (O-VL)</v>
      </c>
      <c r="E12" s="47" t="str">
        <f>ALGEMEEN!D29</f>
        <v>Lovoc Lommel (LIMB)</v>
      </c>
      <c r="F12" s="133">
        <v>1</v>
      </c>
      <c r="G12" s="130">
        <v>1</v>
      </c>
      <c r="H12" s="120">
        <v>20</v>
      </c>
      <c r="I12" s="117">
        <v>25</v>
      </c>
      <c r="J12" s="122">
        <v>25</v>
      </c>
      <c r="K12" s="114">
        <v>13</v>
      </c>
      <c r="L12" s="126"/>
      <c r="M12" s="124"/>
      <c r="N12" s="133"/>
      <c r="O12" s="130"/>
      <c r="P12" s="126"/>
      <c r="Q12" s="114"/>
      <c r="R12" s="133">
        <v>2</v>
      </c>
      <c r="S12" s="130">
        <v>1</v>
      </c>
    </row>
    <row r="13" spans="1:19" ht="19.5" customHeight="1">
      <c r="A13" s="87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</row>
    <row r="14" spans="1:19" ht="19.5" customHeight="1">
      <c r="A14" s="84">
        <v>0.5416666666666666</v>
      </c>
      <c r="B14" s="58" t="str">
        <f>ALGEMEEN!$C$5</f>
        <v>M</v>
      </c>
      <c r="C14" s="59">
        <v>1</v>
      </c>
      <c r="D14" s="40" t="str">
        <f>ALGEMEEN!C31</f>
        <v>Volley Haasrode-Leuven (VL-BRA)</v>
      </c>
      <c r="E14" s="46" t="str">
        <f>ALGEMEEN!C30</f>
        <v>Vamos Stekene (O-VL)</v>
      </c>
      <c r="F14" s="132">
        <v>0</v>
      </c>
      <c r="G14" s="129">
        <v>2</v>
      </c>
      <c r="H14" s="119">
        <v>21</v>
      </c>
      <c r="I14" s="116">
        <v>25</v>
      </c>
      <c r="J14" s="121">
        <v>22</v>
      </c>
      <c r="K14" s="113">
        <v>25</v>
      </c>
      <c r="L14" s="125"/>
      <c r="M14" s="123"/>
      <c r="N14" s="132"/>
      <c r="O14" s="129"/>
      <c r="P14" s="125"/>
      <c r="Q14" s="113"/>
      <c r="R14" s="132"/>
      <c r="S14" s="129">
        <v>3</v>
      </c>
    </row>
    <row r="15" spans="1:19" ht="19.5" customHeight="1">
      <c r="A15" s="88">
        <v>0.5416666666666666</v>
      </c>
      <c r="B15" s="64" t="str">
        <f>ALGEMEEN!$D$5</f>
        <v>J</v>
      </c>
      <c r="C15" s="65">
        <v>2</v>
      </c>
      <c r="D15" s="41" t="str">
        <f>ALGEMEEN!D32</f>
        <v>Rembert Torhout (W-VL)</v>
      </c>
      <c r="E15" s="47" t="str">
        <f>ALGEMEEN!D30</f>
        <v>Beveren-Melsele (O-VL)</v>
      </c>
      <c r="F15" s="133">
        <v>2</v>
      </c>
      <c r="G15" s="130">
        <v>0</v>
      </c>
      <c r="H15" s="120">
        <v>25</v>
      </c>
      <c r="I15" s="117">
        <v>13</v>
      </c>
      <c r="J15" s="122">
        <v>25</v>
      </c>
      <c r="K15" s="114">
        <v>13</v>
      </c>
      <c r="L15" s="126"/>
      <c r="M15" s="124"/>
      <c r="N15" s="133"/>
      <c r="O15" s="130"/>
      <c r="P15" s="126"/>
      <c r="Q15" s="114"/>
      <c r="R15" s="133">
        <v>3</v>
      </c>
      <c r="S15" s="130"/>
    </row>
    <row r="16" spans="1:19" ht="19.5" customHeight="1">
      <c r="A16" s="86">
        <v>0.5416666666666666</v>
      </c>
      <c r="B16" s="62" t="str">
        <f>ALGEMEEN!$D$5</f>
        <v>J</v>
      </c>
      <c r="C16" s="63">
        <v>3</v>
      </c>
      <c r="D16" s="41" t="str">
        <f>ALGEMEEN!D31</f>
        <v>Kruikenburg Ternat (VL-BRA)</v>
      </c>
      <c r="E16" s="47" t="str">
        <f>ALGEMEEN!D28</f>
        <v>BVMV Noorderkempen (ANTW)</v>
      </c>
      <c r="F16" s="133">
        <v>2</v>
      </c>
      <c r="G16" s="130">
        <v>0</v>
      </c>
      <c r="H16" s="120">
        <v>25</v>
      </c>
      <c r="I16" s="117">
        <v>13</v>
      </c>
      <c r="J16" s="122">
        <v>25</v>
      </c>
      <c r="K16" s="114">
        <v>15</v>
      </c>
      <c r="L16" s="126"/>
      <c r="M16" s="124"/>
      <c r="N16" s="133"/>
      <c r="O16" s="130"/>
      <c r="P16" s="126"/>
      <c r="Q16" s="114"/>
      <c r="R16" s="133">
        <v>3</v>
      </c>
      <c r="S16" s="130"/>
    </row>
    <row r="17" spans="1:19" ht="19.5" customHeight="1">
      <c r="A17" s="87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</row>
    <row r="18" spans="1:19" ht="19.5" customHeight="1">
      <c r="A18" s="84">
        <v>0.5833333333333334</v>
      </c>
      <c r="B18" s="58" t="str">
        <f>ALGEMEEN!$C$5</f>
        <v>M</v>
      </c>
      <c r="C18" s="59">
        <v>1</v>
      </c>
      <c r="D18" s="40" t="str">
        <f>ALGEMEEN!C29</f>
        <v>DV Hasselt (LIMB)</v>
      </c>
      <c r="E18" s="46" t="str">
        <f>ALGEMEEN!C32</f>
        <v>Wivo Wingene (W-VL)</v>
      </c>
      <c r="F18" s="132">
        <v>2</v>
      </c>
      <c r="G18" s="129">
        <v>0</v>
      </c>
      <c r="H18" s="217">
        <v>25</v>
      </c>
      <c r="I18" s="116">
        <v>21</v>
      </c>
      <c r="J18" s="121">
        <v>25</v>
      </c>
      <c r="K18" s="113">
        <v>21</v>
      </c>
      <c r="L18" s="125"/>
      <c r="M18" s="123"/>
      <c r="N18" s="132"/>
      <c r="O18" s="129"/>
      <c r="P18" s="125"/>
      <c r="Q18" s="113"/>
      <c r="R18" s="132">
        <v>3</v>
      </c>
      <c r="S18" s="129"/>
    </row>
    <row r="19" spans="1:19" ht="19.5" customHeight="1">
      <c r="A19" s="86">
        <v>0.5833333333333334</v>
      </c>
      <c r="B19" s="62" t="str">
        <f>ALGEMEEN!$D$5</f>
        <v>J</v>
      </c>
      <c r="C19" s="63">
        <v>3</v>
      </c>
      <c r="D19" s="41" t="str">
        <f>ALGEMEEN!D29</f>
        <v>Lovoc Lommel (LIMB)</v>
      </c>
      <c r="E19" s="47" t="str">
        <f>ALGEMEEN!D31</f>
        <v>Kruikenburg Ternat (VL-BRA)</v>
      </c>
      <c r="F19" s="133">
        <v>1</v>
      </c>
      <c r="G19" s="130">
        <v>1</v>
      </c>
      <c r="H19" s="120">
        <v>19</v>
      </c>
      <c r="I19" s="117">
        <v>25</v>
      </c>
      <c r="J19" s="122">
        <v>25</v>
      </c>
      <c r="K19" s="114">
        <v>23</v>
      </c>
      <c r="L19" s="126"/>
      <c r="M19" s="124"/>
      <c r="N19" s="133"/>
      <c r="O19" s="130"/>
      <c r="P19" s="136"/>
      <c r="Q19" s="124"/>
      <c r="R19" s="133">
        <v>1</v>
      </c>
      <c r="S19" s="130">
        <v>2</v>
      </c>
    </row>
    <row r="20" spans="1:19" ht="19.5" customHeight="1">
      <c r="A20" s="87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</row>
    <row r="21" spans="1:19" ht="19.5" customHeight="1">
      <c r="A21" s="84">
        <v>0.625</v>
      </c>
      <c r="B21" s="58" t="str">
        <f>ALGEMEEN!$C$5</f>
        <v>M</v>
      </c>
      <c r="C21" s="59">
        <v>1</v>
      </c>
      <c r="D21" s="40" t="str">
        <f>ALGEMEEN!C28</f>
        <v>Olvoc Olen (ANTW)</v>
      </c>
      <c r="E21" s="46" t="str">
        <f>ALGEMEEN!C31</f>
        <v>Volley Haasrode-Leuven (VL-BRA)</v>
      </c>
      <c r="F21" s="132">
        <v>2</v>
      </c>
      <c r="G21" s="129">
        <v>0</v>
      </c>
      <c r="H21" s="119">
        <v>25</v>
      </c>
      <c r="I21" s="116">
        <v>9</v>
      </c>
      <c r="J21" s="121">
        <v>25</v>
      </c>
      <c r="K21" s="113">
        <v>14</v>
      </c>
      <c r="L21" s="125"/>
      <c r="M21" s="123"/>
      <c r="N21" s="132"/>
      <c r="O21" s="129"/>
      <c r="P21" s="125"/>
      <c r="Q21" s="113"/>
      <c r="R21" s="132">
        <v>3</v>
      </c>
      <c r="S21" s="129"/>
    </row>
    <row r="22" spans="1:19" ht="19.5" customHeight="1">
      <c r="A22" s="85">
        <v>0.625</v>
      </c>
      <c r="B22" s="60" t="str">
        <f>ALGEMEEN!$C$5</f>
        <v>M</v>
      </c>
      <c r="C22" s="61">
        <v>2</v>
      </c>
      <c r="D22" s="40" t="str">
        <f>ALGEMEEN!C29</f>
        <v>DV Hasselt (LIMB)</v>
      </c>
      <c r="E22" s="46" t="str">
        <f>ALGEMEEN!C30</f>
        <v>Vamos Stekene (O-VL)</v>
      </c>
      <c r="F22" s="132">
        <v>1</v>
      </c>
      <c r="G22" s="129">
        <v>1</v>
      </c>
      <c r="H22" s="119">
        <v>25</v>
      </c>
      <c r="I22" s="116">
        <v>20</v>
      </c>
      <c r="J22" s="121">
        <v>25</v>
      </c>
      <c r="K22" s="113">
        <v>27</v>
      </c>
      <c r="L22" s="125"/>
      <c r="M22" s="123"/>
      <c r="N22" s="132"/>
      <c r="O22" s="129"/>
      <c r="P22" s="125"/>
      <c r="Q22" s="113"/>
      <c r="R22" s="132">
        <v>2</v>
      </c>
      <c r="S22" s="129">
        <v>1</v>
      </c>
    </row>
    <row r="23" spans="1:19" ht="19.5" customHeight="1">
      <c r="A23" s="86">
        <v>0.625</v>
      </c>
      <c r="B23" s="62" t="str">
        <f>ALGEMEEN!$D$5</f>
        <v>J</v>
      </c>
      <c r="C23" s="63">
        <v>3</v>
      </c>
      <c r="D23" s="138" t="str">
        <f>ALGEMEEN!D28</f>
        <v>BVMV Noorderkempen (ANTW)</v>
      </c>
      <c r="E23" s="139" t="str">
        <f>ALGEMEEN!D32</f>
        <v>Rembert Torhout (W-VL)</v>
      </c>
      <c r="F23" s="140">
        <v>0</v>
      </c>
      <c r="G23" s="141">
        <v>2</v>
      </c>
      <c r="H23" s="142">
        <v>16</v>
      </c>
      <c r="I23" s="143">
        <v>25</v>
      </c>
      <c r="J23" s="144">
        <v>16</v>
      </c>
      <c r="K23" s="147">
        <v>25</v>
      </c>
      <c r="L23" s="146"/>
      <c r="M23" s="145"/>
      <c r="N23" s="140"/>
      <c r="O23" s="141"/>
      <c r="P23" s="146"/>
      <c r="Q23" s="147"/>
      <c r="R23" s="140"/>
      <c r="S23" s="141">
        <v>3</v>
      </c>
    </row>
    <row r="24" spans="1:19" ht="19.5" customHeight="1">
      <c r="A24" s="87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</row>
    <row r="25" spans="1:19" ht="19.5" customHeight="1">
      <c r="A25" s="84">
        <v>0.6666666666666666</v>
      </c>
      <c r="B25" s="58" t="str">
        <f>ALGEMEEN!$C$5</f>
        <v>M</v>
      </c>
      <c r="C25" s="59">
        <v>1</v>
      </c>
      <c r="D25" s="48" t="str">
        <f>ALGEMEEN!C32</f>
        <v>Wivo Wingene (W-VL)</v>
      </c>
      <c r="E25" s="49" t="str">
        <f>ALGEMEEN!C28</f>
        <v>Olvoc Olen (ANTW)</v>
      </c>
      <c r="F25" s="148">
        <v>0</v>
      </c>
      <c r="G25" s="128">
        <v>2</v>
      </c>
      <c r="H25" s="119">
        <v>13</v>
      </c>
      <c r="I25" s="116">
        <v>25</v>
      </c>
      <c r="J25" s="121">
        <v>18</v>
      </c>
      <c r="K25" s="113">
        <v>25</v>
      </c>
      <c r="L25" s="125"/>
      <c r="M25" s="113"/>
      <c r="N25" s="148"/>
      <c r="O25" s="128"/>
      <c r="P25" s="125"/>
      <c r="Q25" s="113"/>
      <c r="R25" s="148"/>
      <c r="S25" s="128">
        <v>3</v>
      </c>
    </row>
    <row r="26" spans="1:19" ht="19.5" customHeight="1">
      <c r="A26" s="88">
        <v>0.6666666666666666</v>
      </c>
      <c r="B26" s="64" t="str">
        <f>ALGEMEEN!$D$5</f>
        <v>J</v>
      </c>
      <c r="C26" s="65">
        <v>2</v>
      </c>
      <c r="D26" s="41" t="str">
        <f>ALGEMEEN!D29</f>
        <v>Lovoc Lommel (LIMB)</v>
      </c>
      <c r="E26" s="47" t="str">
        <f>ALGEMEEN!D32</f>
        <v>Rembert Torhout (W-VL)</v>
      </c>
      <c r="F26" s="133">
        <v>0</v>
      </c>
      <c r="G26" s="130">
        <v>2</v>
      </c>
      <c r="H26" s="120">
        <v>15</v>
      </c>
      <c r="I26" s="117">
        <v>25</v>
      </c>
      <c r="J26" s="122">
        <v>16</v>
      </c>
      <c r="K26" s="114">
        <v>25</v>
      </c>
      <c r="L26" s="126"/>
      <c r="M26" s="124"/>
      <c r="N26" s="133"/>
      <c r="O26" s="130"/>
      <c r="P26" s="126"/>
      <c r="Q26" s="114"/>
      <c r="R26" s="133"/>
      <c r="S26" s="130">
        <v>3</v>
      </c>
    </row>
    <row r="27" spans="1:19" ht="19.5" customHeight="1">
      <c r="A27" s="88">
        <v>0.6666666666666666</v>
      </c>
      <c r="B27" s="64" t="str">
        <f>ALGEMEEN!$D$5</f>
        <v>J</v>
      </c>
      <c r="C27" s="65">
        <v>3</v>
      </c>
      <c r="D27" s="41" t="str">
        <f>ALGEMEEN!D30</f>
        <v>Beveren-Melsele (O-VL)</v>
      </c>
      <c r="E27" s="47" t="str">
        <f>ALGEMEEN!D31</f>
        <v>Kruikenburg Ternat (VL-BRA)</v>
      </c>
      <c r="F27" s="133">
        <v>0</v>
      </c>
      <c r="G27" s="130">
        <v>2</v>
      </c>
      <c r="H27" s="120">
        <v>21</v>
      </c>
      <c r="I27" s="117">
        <v>25</v>
      </c>
      <c r="J27" s="122">
        <v>20</v>
      </c>
      <c r="K27" s="114">
        <v>25</v>
      </c>
      <c r="L27" s="126"/>
      <c r="M27" s="124"/>
      <c r="N27" s="133"/>
      <c r="O27" s="130"/>
      <c r="P27" s="126"/>
      <c r="Q27" s="114"/>
      <c r="R27" s="133"/>
      <c r="S27" s="130">
        <v>3</v>
      </c>
    </row>
    <row r="28" spans="1:5" ht="12.75">
      <c r="A28" s="73"/>
      <c r="C28" s="1"/>
      <c r="D28" s="1"/>
      <c r="E28" s="1"/>
    </row>
    <row r="29" spans="1:19" ht="21" customHeight="1">
      <c r="A29" s="89">
        <v>0.7083333333333334</v>
      </c>
      <c r="B29" s="247" t="s">
        <v>21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111"/>
      <c r="S29" s="111"/>
    </row>
  </sheetData>
  <sheetProtection selectLockedCells="1"/>
  <mergeCells count="7">
    <mergeCell ref="F1:G1"/>
    <mergeCell ref="P1:Q1"/>
    <mergeCell ref="B29:Q29"/>
    <mergeCell ref="R1:S1"/>
    <mergeCell ref="N1:O1"/>
    <mergeCell ref="H1:K1"/>
    <mergeCell ref="L1:M1"/>
  </mergeCells>
  <conditionalFormatting sqref="P2">
    <cfRule type="expression" priority="111" dxfId="0" stopIfTrue="1">
      <formula>AND(P2&lt;&gt;"F",P2&lt;&gt;"")</formula>
    </cfRule>
  </conditionalFormatting>
  <conditionalFormatting sqref="Q2">
    <cfRule type="expression" priority="110" dxfId="0" stopIfTrue="1">
      <formula>AND(Q2&lt;&gt;"F",Q2&lt;&gt;"")</formula>
    </cfRule>
  </conditionalFormatting>
  <conditionalFormatting sqref="P3">
    <cfRule type="expression" priority="109" dxfId="0" stopIfTrue="1">
      <formula>AND(P3&lt;&gt;"F",P3&lt;&gt;"")</formula>
    </cfRule>
  </conditionalFormatting>
  <conditionalFormatting sqref="Q3">
    <cfRule type="expression" priority="108" dxfId="0" stopIfTrue="1">
      <formula>AND(Q3&lt;&gt;"F",Q3&lt;&gt;"")</formula>
    </cfRule>
  </conditionalFormatting>
  <conditionalFormatting sqref="P4">
    <cfRule type="expression" priority="107" dxfId="0" stopIfTrue="1">
      <formula>AND(P4&lt;&gt;"F",P4&lt;&gt;"")</formula>
    </cfRule>
  </conditionalFormatting>
  <conditionalFormatting sqref="Q4">
    <cfRule type="expression" priority="106" dxfId="0" stopIfTrue="1">
      <formula>AND(Q4&lt;&gt;"F",Q4&lt;&gt;"")</formula>
    </cfRule>
  </conditionalFormatting>
  <conditionalFormatting sqref="P6">
    <cfRule type="expression" priority="105" dxfId="0" stopIfTrue="1">
      <formula>AND(P6&lt;&gt;"F",P6&lt;&gt;"")</formula>
    </cfRule>
  </conditionalFormatting>
  <conditionalFormatting sqref="Q6">
    <cfRule type="expression" priority="104" dxfId="0" stopIfTrue="1">
      <formula>AND(Q6&lt;&gt;"F",Q6&lt;&gt;"")</formula>
    </cfRule>
  </conditionalFormatting>
  <conditionalFormatting sqref="P10:P11">
    <cfRule type="expression" priority="103" dxfId="0" stopIfTrue="1">
      <formula>AND(P10&lt;&gt;"F",P10&lt;&gt;"")</formula>
    </cfRule>
  </conditionalFormatting>
  <conditionalFormatting sqref="Q10:Q11">
    <cfRule type="expression" priority="102" dxfId="0" stopIfTrue="1">
      <formula>AND(Q10&lt;&gt;"F",Q10&lt;&gt;"")</formula>
    </cfRule>
  </conditionalFormatting>
  <conditionalFormatting sqref="P14">
    <cfRule type="expression" priority="101" dxfId="0" stopIfTrue="1">
      <formula>AND(P14&lt;&gt;"F",P14&lt;&gt;"")</formula>
    </cfRule>
  </conditionalFormatting>
  <conditionalFormatting sqref="Q14">
    <cfRule type="expression" priority="100" dxfId="0" stopIfTrue="1">
      <formula>AND(Q14&lt;&gt;"F",Q14&lt;&gt;"")</formula>
    </cfRule>
  </conditionalFormatting>
  <conditionalFormatting sqref="P18">
    <cfRule type="expression" priority="99" dxfId="0" stopIfTrue="1">
      <formula>AND(P18&lt;&gt;"F",P18&lt;&gt;"")</formula>
    </cfRule>
  </conditionalFormatting>
  <conditionalFormatting sqref="Q18">
    <cfRule type="expression" priority="98" dxfId="0" stopIfTrue="1">
      <formula>AND(Q18&lt;&gt;"F",Q18&lt;&gt;"")</formula>
    </cfRule>
  </conditionalFormatting>
  <conditionalFormatting sqref="P21:P22">
    <cfRule type="expression" priority="97" dxfId="0" stopIfTrue="1">
      <formula>AND(P21&lt;&gt;"F",P21&lt;&gt;"")</formula>
    </cfRule>
  </conditionalFormatting>
  <conditionalFormatting sqref="Q21:Q22">
    <cfRule type="expression" priority="96" dxfId="0" stopIfTrue="1">
      <formula>AND(Q21&lt;&gt;"F",Q21&lt;&gt;"")</formula>
    </cfRule>
  </conditionalFormatting>
  <conditionalFormatting sqref="P25">
    <cfRule type="expression" priority="95" dxfId="0" stopIfTrue="1">
      <formula>AND(P25&lt;&gt;"F",P25&lt;&gt;"")</formula>
    </cfRule>
  </conditionalFormatting>
  <conditionalFormatting sqref="Q25">
    <cfRule type="expression" priority="94" dxfId="0" stopIfTrue="1">
      <formula>AND(Q25&lt;&gt;"F",Q25&lt;&gt;"")</formula>
    </cfRule>
  </conditionalFormatting>
  <conditionalFormatting sqref="P8">
    <cfRule type="expression" priority="91" dxfId="0" stopIfTrue="1">
      <formula>AND(P8&lt;&gt;"F",P8&lt;&gt;"")</formula>
    </cfRule>
  </conditionalFormatting>
  <conditionalFormatting sqref="Q8">
    <cfRule type="expression" priority="90" dxfId="0" stopIfTrue="1">
      <formula>AND(Q8&lt;&gt;"F",Q8&lt;&gt;"")</formula>
    </cfRule>
  </conditionalFormatting>
  <conditionalFormatting sqref="P7">
    <cfRule type="expression" priority="89" dxfId="0" stopIfTrue="1">
      <formula>AND(P7&lt;&gt;"F",P7&lt;&gt;"")</formula>
    </cfRule>
  </conditionalFormatting>
  <conditionalFormatting sqref="Q7">
    <cfRule type="expression" priority="88" dxfId="0" stopIfTrue="1">
      <formula>AND(Q7&lt;&gt;"F",Q7&lt;&gt;"")</formula>
    </cfRule>
  </conditionalFormatting>
  <conditionalFormatting sqref="P12">
    <cfRule type="expression" priority="87" dxfId="0" stopIfTrue="1">
      <formula>AND(P12&lt;&gt;"F",P12&lt;&gt;"")</formula>
    </cfRule>
  </conditionalFormatting>
  <conditionalFormatting sqref="Q12">
    <cfRule type="expression" priority="86" dxfId="0" stopIfTrue="1">
      <formula>AND(Q12&lt;&gt;"F",Q12&lt;&gt;"")</formula>
    </cfRule>
  </conditionalFormatting>
  <conditionalFormatting sqref="P15:P16">
    <cfRule type="expression" priority="85" dxfId="0" stopIfTrue="1">
      <formula>AND(P15&lt;&gt;"F",P15&lt;&gt;"")</formula>
    </cfRule>
  </conditionalFormatting>
  <conditionalFormatting sqref="Q15:Q16">
    <cfRule type="expression" priority="84" dxfId="0" stopIfTrue="1">
      <formula>AND(Q15&lt;&gt;"F",Q15&lt;&gt;"")</formula>
    </cfRule>
  </conditionalFormatting>
  <conditionalFormatting sqref="P23">
    <cfRule type="expression" priority="83" dxfId="0" stopIfTrue="1">
      <formula>AND(P23&lt;&gt;"F",P23&lt;&gt;"")</formula>
    </cfRule>
  </conditionalFormatting>
  <conditionalFormatting sqref="Q23">
    <cfRule type="expression" priority="82" dxfId="0" stopIfTrue="1">
      <formula>AND(Q23&lt;&gt;"F",Q23&lt;&gt;"")</formula>
    </cfRule>
  </conditionalFormatting>
  <conditionalFormatting sqref="P26:P27">
    <cfRule type="expression" priority="81" dxfId="0" stopIfTrue="1">
      <formula>AND(P26&lt;&gt;"F",P26&lt;&gt;"")</formula>
    </cfRule>
  </conditionalFormatting>
  <conditionalFormatting sqref="Q26:Q27">
    <cfRule type="expression" priority="80" dxfId="0" stopIfTrue="1">
      <formula>AND(Q26&lt;&gt;"F",Q26&lt;&gt;"")</formula>
    </cfRule>
  </conditionalFormatting>
  <conditionalFormatting sqref="H2">
    <cfRule type="expression" priority="50" dxfId="0" stopIfTrue="1">
      <formula>AND(H2&lt;&gt;"",NOT(ISNUMBER(H2)))</formula>
    </cfRule>
  </conditionalFormatting>
  <conditionalFormatting sqref="H14:H16">
    <cfRule type="expression" priority="8" dxfId="0" stopIfTrue="1">
      <formula>AND(H14&lt;&gt;"",NOT(ISNUMBER(H14)))</formula>
    </cfRule>
  </conditionalFormatting>
  <conditionalFormatting sqref="H18:H19">
    <cfRule type="expression" priority="6" dxfId="0" stopIfTrue="1">
      <formula>AND(H18&lt;&gt;"",NOT(ISNUMBER(H18)))</formula>
    </cfRule>
  </conditionalFormatting>
  <conditionalFormatting sqref="I2:M2">
    <cfRule type="expression" priority="17" dxfId="0" stopIfTrue="1">
      <formula>AND(I2&lt;&gt;"",NOT(ISNUMBER(I2)))</formula>
    </cfRule>
  </conditionalFormatting>
  <conditionalFormatting sqref="H3">
    <cfRule type="expression" priority="16" dxfId="0" stopIfTrue="1">
      <formula>AND(H3&lt;&gt;"",NOT(ISNUMBER(H3)))</formula>
    </cfRule>
  </conditionalFormatting>
  <conditionalFormatting sqref="I3:M3">
    <cfRule type="expression" priority="15" dxfId="0" stopIfTrue="1">
      <formula>AND(I3&lt;&gt;"",NOT(ISNUMBER(I3)))</formula>
    </cfRule>
  </conditionalFormatting>
  <conditionalFormatting sqref="H4">
    <cfRule type="expression" priority="14" dxfId="0" stopIfTrue="1">
      <formula>AND(H4&lt;&gt;"",NOT(ISNUMBER(H4)))</formula>
    </cfRule>
  </conditionalFormatting>
  <conditionalFormatting sqref="I4:M4">
    <cfRule type="expression" priority="13" dxfId="0" stopIfTrue="1">
      <formula>AND(I4&lt;&gt;"",NOT(ISNUMBER(I4)))</formula>
    </cfRule>
  </conditionalFormatting>
  <conditionalFormatting sqref="H6:H8">
    <cfRule type="expression" priority="12" dxfId="0" stopIfTrue="1">
      <formula>AND(H6&lt;&gt;"",NOT(ISNUMBER(H6)))</formula>
    </cfRule>
  </conditionalFormatting>
  <conditionalFormatting sqref="I6:M8">
    <cfRule type="expression" priority="11" dxfId="0" stopIfTrue="1">
      <formula>AND(I6&lt;&gt;"",NOT(ISNUMBER(I6)))</formula>
    </cfRule>
  </conditionalFormatting>
  <conditionalFormatting sqref="H10:H12">
    <cfRule type="expression" priority="10" dxfId="0" stopIfTrue="1">
      <formula>AND(H10&lt;&gt;"",NOT(ISNUMBER(H10)))</formula>
    </cfRule>
  </conditionalFormatting>
  <conditionalFormatting sqref="I10:M12">
    <cfRule type="expression" priority="9" dxfId="0" stopIfTrue="1">
      <formula>AND(I10&lt;&gt;"",NOT(ISNUMBER(I10)))</formula>
    </cfRule>
  </conditionalFormatting>
  <conditionalFormatting sqref="I14:M16">
    <cfRule type="expression" priority="7" dxfId="0" stopIfTrue="1">
      <formula>AND(I14&lt;&gt;"",NOT(ISNUMBER(I14)))</formula>
    </cfRule>
  </conditionalFormatting>
  <conditionalFormatting sqref="I18:M19">
    <cfRule type="expression" priority="5" dxfId="0" stopIfTrue="1">
      <formula>AND(I18&lt;&gt;"",NOT(ISNUMBER(I18)))</formula>
    </cfRule>
  </conditionalFormatting>
  <conditionalFormatting sqref="H21:H23">
    <cfRule type="expression" priority="4" dxfId="0" stopIfTrue="1">
      <formula>AND(H21&lt;&gt;"",NOT(ISNUMBER(H21)))</formula>
    </cfRule>
  </conditionalFormatting>
  <conditionalFormatting sqref="I21:M23">
    <cfRule type="expression" priority="3" dxfId="0" stopIfTrue="1">
      <formula>AND(I21&lt;&gt;"",NOT(ISNUMBER(I21)))</formula>
    </cfRule>
  </conditionalFormatting>
  <conditionalFormatting sqref="H25:H27">
    <cfRule type="expression" priority="2" dxfId="0" stopIfTrue="1">
      <formula>AND(H25&lt;&gt;"",NOT(ISNUMBER(H25)))</formula>
    </cfRule>
  </conditionalFormatting>
  <conditionalFormatting sqref="I25:M27">
    <cfRule type="expression" priority="1" dxfId="0" stopIfTrue="1">
      <formula>AND(I25&lt;&gt;"",NOT(ISNUMBER(I25)))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7" tint="0.5999900102615356"/>
    <pageSetUpPr fitToPage="1"/>
  </sheetPr>
  <dimension ref="A2:BX52"/>
  <sheetViews>
    <sheetView showGridLines="0" zoomScalePageLayoutView="0" workbookViewId="0" topLeftCell="F1">
      <selection activeCell="AG7" sqref="AG7:AR11"/>
    </sheetView>
  </sheetViews>
  <sheetFormatPr defaultColWidth="9.140625" defaultRowHeight="12.75"/>
  <cols>
    <col min="1" max="1" width="5.8515625" style="6" customWidth="1"/>
    <col min="2" max="2" width="2.57421875" style="6" bestFit="1" customWidth="1"/>
    <col min="3" max="3" width="5.57421875" style="7" bestFit="1" customWidth="1"/>
    <col min="4" max="5" width="31.57421875" style="6" bestFit="1" customWidth="1"/>
    <col min="6" max="17" width="6.57421875" style="6" customWidth="1"/>
    <col min="18" max="19" width="8.8515625" style="7" bestFit="1" customWidth="1"/>
    <col min="20" max="20" width="6.8515625" style="7" customWidth="1"/>
    <col min="21" max="21" width="5.421875" style="7" hidden="1" customWidth="1"/>
    <col min="22" max="22" width="5.57421875" style="7" hidden="1" customWidth="1"/>
    <col min="23" max="23" width="6.421875" style="7" hidden="1" customWidth="1"/>
    <col min="24" max="24" width="6.57421875" style="7" hidden="1" customWidth="1"/>
    <col min="25" max="25" width="4.421875" style="7" hidden="1" customWidth="1"/>
    <col min="26" max="26" width="4.57421875" style="7" hidden="1" customWidth="1"/>
    <col min="27" max="27" width="4.421875" style="7" hidden="1" customWidth="1"/>
    <col min="28" max="28" width="4.57421875" style="7" hidden="1" customWidth="1"/>
    <col min="29" max="29" width="4.421875" style="7" hidden="1" customWidth="1"/>
    <col min="30" max="30" width="4.57421875" style="6" hidden="1" customWidth="1"/>
    <col min="31" max="31" width="4.00390625" style="6" customWidth="1"/>
    <col min="32" max="32" width="4.57421875" style="6" customWidth="1"/>
    <col min="33" max="33" width="20.140625" style="6" customWidth="1"/>
    <col min="34" max="34" width="5.8515625" style="6" bestFit="1" customWidth="1"/>
    <col min="35" max="35" width="4.57421875" style="6" customWidth="1"/>
    <col min="36" max="36" width="5.57421875" style="6" bestFit="1" customWidth="1"/>
    <col min="37" max="38" width="4.57421875" style="6" customWidth="1"/>
    <col min="39" max="39" width="4.421875" style="6" customWidth="1"/>
    <col min="40" max="41" width="5.00390625" style="6" bestFit="1" customWidth="1"/>
    <col min="42" max="42" width="7.00390625" style="6" customWidth="1"/>
    <col min="43" max="43" width="7.57421875" style="6" bestFit="1" customWidth="1"/>
    <col min="44" max="44" width="7.8515625" style="6" customWidth="1"/>
    <col min="45" max="45" width="9.8515625" style="6" customWidth="1"/>
    <col min="46" max="46" width="8.57421875" style="6" hidden="1" customWidth="1"/>
    <col min="47" max="47" width="3.140625" style="6" bestFit="1" customWidth="1"/>
    <col min="48" max="48" width="7.57421875" style="6" bestFit="1" customWidth="1"/>
    <col min="49" max="49" width="7.57421875" style="6" hidden="1" customWidth="1"/>
    <col min="50" max="58" width="9.140625" style="6" customWidth="1"/>
    <col min="59" max="59" width="9.140625" style="6" hidden="1" customWidth="1"/>
    <col min="60" max="60" width="19.8515625" style="6" hidden="1" customWidth="1"/>
    <col min="61" max="76" width="9.140625" style="6" hidden="1" customWidth="1"/>
    <col min="77" max="16384" width="9.140625" style="6" customWidth="1"/>
  </cols>
  <sheetData>
    <row r="1" ht="12.75"/>
    <row r="2" spans="1:49" ht="18">
      <c r="A2" s="255" t="str">
        <f>ALGEMEEN!$B$2</f>
        <v>VV-Jeugdkampioenschappen 2-tegen-2 (2B) 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AD2" s="7"/>
      <c r="AE2" s="7"/>
      <c r="AF2" s="255" t="str">
        <f>ALGEMEEN!B2</f>
        <v>VV-Jeugdkampioenschappen 2-tegen-2 (2B) </v>
      </c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</row>
    <row r="3" spans="1:49" ht="18">
      <c r="A3" s="255">
        <f>ALGEMEEN!$B$3</f>
        <v>42856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AD3" s="7"/>
      <c r="AE3" s="7"/>
      <c r="AF3" s="255">
        <f>ALGEMEEN!B3</f>
        <v>42856</v>
      </c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</row>
    <row r="4" spans="1:49" ht="15">
      <c r="A4" s="256" t="str">
        <f>ALGEMEEN!$C$6</f>
        <v>MEISJES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AD4" s="7"/>
      <c r="AE4" s="7"/>
      <c r="AF4" s="256" t="str">
        <f>$A$4</f>
        <v>MEISJES</v>
      </c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</row>
    <row r="5" spans="30:76" ht="15">
      <c r="AD5" s="7"/>
      <c r="AE5" s="7"/>
      <c r="AF5" s="276" t="str">
        <f>IF(AND(AH7=4,AH8=4,AH9=4,AH10=4,AH11=4),"EINDKLASEMENT","TUSSENKLASSEMENT")</f>
        <v>EINDKLASEMENT</v>
      </c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BG5" s="276" t="s">
        <v>62</v>
      </c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</row>
    <row r="6" spans="30:76" ht="13.5" thickBot="1">
      <c r="AD6" s="8"/>
      <c r="AE6" s="8"/>
      <c r="AF6" s="3"/>
      <c r="AG6" s="4" t="s">
        <v>6</v>
      </c>
      <c r="AH6" s="5" t="s">
        <v>7</v>
      </c>
      <c r="AI6" s="5" t="s">
        <v>8</v>
      </c>
      <c r="AJ6" s="5" t="s">
        <v>38</v>
      </c>
      <c r="AK6" s="5" t="s">
        <v>9</v>
      </c>
      <c r="AL6" s="5" t="s">
        <v>39</v>
      </c>
      <c r="AM6" s="5" t="s">
        <v>10</v>
      </c>
      <c r="AN6" s="5" t="s">
        <v>11</v>
      </c>
      <c r="AO6" s="5" t="s">
        <v>12</v>
      </c>
      <c r="AP6" s="5" t="s">
        <v>40</v>
      </c>
      <c r="AQ6" s="5" t="s">
        <v>41</v>
      </c>
      <c r="AR6" s="5" t="s">
        <v>13</v>
      </c>
      <c r="AS6" s="5" t="s">
        <v>43</v>
      </c>
      <c r="AT6" s="5" t="s">
        <v>63</v>
      </c>
      <c r="AU6" s="5" t="s">
        <v>44</v>
      </c>
      <c r="AV6" s="5" t="s">
        <v>42</v>
      </c>
      <c r="AW6" s="5" t="s">
        <v>64</v>
      </c>
      <c r="BG6" s="3"/>
      <c r="BH6" s="4" t="s">
        <v>6</v>
      </c>
      <c r="BI6" s="5" t="s">
        <v>7</v>
      </c>
      <c r="BJ6" s="5" t="s">
        <v>8</v>
      </c>
      <c r="BK6" s="5" t="s">
        <v>38</v>
      </c>
      <c r="BL6" s="5" t="s">
        <v>9</v>
      </c>
      <c r="BM6" s="5" t="s">
        <v>39</v>
      </c>
      <c r="BN6" s="5" t="s">
        <v>10</v>
      </c>
      <c r="BO6" s="5" t="s">
        <v>11</v>
      </c>
      <c r="BP6" s="5" t="s">
        <v>12</v>
      </c>
      <c r="BQ6" s="5" t="s">
        <v>40</v>
      </c>
      <c r="BR6" s="5" t="s">
        <v>41</v>
      </c>
      <c r="BS6" s="5" t="s">
        <v>13</v>
      </c>
      <c r="BT6" s="5" t="s">
        <v>43</v>
      </c>
      <c r="BU6" s="5" t="s">
        <v>63</v>
      </c>
      <c r="BV6" s="5" t="s">
        <v>44</v>
      </c>
      <c r="BW6" s="5" t="s">
        <v>42</v>
      </c>
      <c r="BX6" s="5" t="s">
        <v>64</v>
      </c>
    </row>
    <row r="7" spans="1:76" ht="13.5" thickBot="1">
      <c r="A7" s="9" t="s">
        <v>0</v>
      </c>
      <c r="B7" s="10" t="s">
        <v>33</v>
      </c>
      <c r="C7" s="11" t="s">
        <v>1</v>
      </c>
      <c r="D7" s="12" t="s">
        <v>2</v>
      </c>
      <c r="E7" s="12" t="s">
        <v>3</v>
      </c>
      <c r="F7" s="13" t="s">
        <v>4</v>
      </c>
      <c r="G7" s="13"/>
      <c r="H7" s="270" t="s">
        <v>5</v>
      </c>
      <c r="I7" s="271"/>
      <c r="J7" s="271"/>
      <c r="K7" s="271"/>
      <c r="L7" s="270" t="s">
        <v>50</v>
      </c>
      <c r="M7" s="271"/>
      <c r="N7" s="13" t="s">
        <v>45</v>
      </c>
      <c r="O7" s="13"/>
      <c r="P7" s="270" t="s">
        <v>35</v>
      </c>
      <c r="Q7" s="271"/>
      <c r="R7" s="268" t="s">
        <v>37</v>
      </c>
      <c r="S7" s="269"/>
      <c r="T7"/>
      <c r="U7" s="158" t="s">
        <v>52</v>
      </c>
      <c r="V7" s="156" t="s">
        <v>53</v>
      </c>
      <c r="W7" s="156" t="s">
        <v>56</v>
      </c>
      <c r="X7" s="156" t="s">
        <v>57</v>
      </c>
      <c r="Y7" s="156" t="s">
        <v>60</v>
      </c>
      <c r="Z7" s="156" t="s">
        <v>61</v>
      </c>
      <c r="AA7" s="156" t="s">
        <v>58</v>
      </c>
      <c r="AB7" s="156" t="s">
        <v>59</v>
      </c>
      <c r="AC7" s="156" t="s">
        <v>54</v>
      </c>
      <c r="AD7" s="157" t="s">
        <v>55</v>
      </c>
      <c r="AE7"/>
      <c r="AF7" s="45">
        <v>1</v>
      </c>
      <c r="AG7" s="17" t="s">
        <v>135</v>
      </c>
      <c r="AH7" s="106">
        <v>4</v>
      </c>
      <c r="AI7" s="106">
        <v>3</v>
      </c>
      <c r="AJ7" s="106">
        <v>1</v>
      </c>
      <c r="AK7" s="106">
        <v>0</v>
      </c>
      <c r="AL7" s="106">
        <v>0</v>
      </c>
      <c r="AM7" s="106">
        <v>0</v>
      </c>
      <c r="AN7" s="106">
        <v>7</v>
      </c>
      <c r="AO7" s="106">
        <v>1</v>
      </c>
      <c r="AP7" s="106">
        <v>0</v>
      </c>
      <c r="AQ7" s="106">
        <v>0</v>
      </c>
      <c r="AR7" s="20">
        <v>11</v>
      </c>
      <c r="AS7" s="102">
        <f>_xlfn.IFERROR(AN7/AO7,0)</f>
        <v>7</v>
      </c>
      <c r="AT7" s="160">
        <f>AR7+(AS7/10)</f>
        <v>11.7</v>
      </c>
      <c r="AU7" s="107">
        <v>0</v>
      </c>
      <c r="AV7" s="102">
        <f>_xlfn.IFERROR(AP7/AQ7,0)</f>
        <v>0</v>
      </c>
      <c r="AW7" s="102">
        <f>AU7+(AV7/10)</f>
        <v>0</v>
      </c>
      <c r="BG7" s="106">
        <v>1</v>
      </c>
      <c r="BH7" s="155" t="s">
        <v>128</v>
      </c>
      <c r="BI7" s="20">
        <f>SUM(BJ7:BM7)</f>
        <v>4</v>
      </c>
      <c r="BJ7" s="20">
        <f>SUMIF($D$8:$D$17,$BH7,$U$8:$U$17)+SUMIF($E$8:$E$17,$BH7,$V$8:$V$17)</f>
        <v>3</v>
      </c>
      <c r="BK7" s="20">
        <f>SUMIF($D$8:$D$17,$BH7,$W$8:$W$17)+SUMIF($E$8:$E$17,$BH7,$X$8:$X$17)</f>
        <v>0</v>
      </c>
      <c r="BL7" s="20">
        <f>SUMIF($D$8:$D$17,$BH7,$AA$8:$AA$17)+SUMIF($E$8:$E$17,$BH7,$AB$8:$AB$17)</f>
        <v>1</v>
      </c>
      <c r="BM7" s="20">
        <f>SUMIF($D$8:$D$17,$BH7,$Y$8:$Y$17)+SUMIF($E$8:$E$17,$BH7,$Z$8:$Z$17)</f>
        <v>0</v>
      </c>
      <c r="BN7" s="20">
        <f>SUMIF($D$8:$D$17,$BH7,$AC$8:$AC$17)+SUMIF($E$8:$E$17,$BH7,$AD$8:$AD$17)</f>
        <v>0</v>
      </c>
      <c r="BO7" s="20">
        <f>SUMIF($D$8:$D$17,$BH7,$F$8:$F$17)+SUMIF($E$8:$E$17,$BH7,$G$8:$G$17)</f>
        <v>6</v>
      </c>
      <c r="BP7" s="20">
        <f>SUMIF($D$8:$D$17,$BH7,$G$8:$G$17)+SUMIF($E$8:$E$17,$BH7,$F$8:$F$17)</f>
        <v>2</v>
      </c>
      <c r="BQ7" s="20">
        <f>SUMIF($D$8:$D$17,$BH7,$N$8:$N$17)+SUMIF($E$8:$E$17,$BH7,$O$8:$O$17)</f>
        <v>0</v>
      </c>
      <c r="BR7" s="20">
        <f>SUMIF($D$8:$D$17,$BH7,$O$8:$O$17)+SUMIF($E$8:$E$17,$BH7,$N$8:$N$17)</f>
        <v>0</v>
      </c>
      <c r="BS7" s="20">
        <f>SUMIF($D$8:$D$17,$BH7,$R$8:$R$17)+SUMIF($E$8:$E$17,$BH7,$S$8:$S$17)</f>
        <v>9</v>
      </c>
      <c r="BT7" s="102">
        <f>_xlfn.IFERROR(BO7/BP7,0)</f>
        <v>3</v>
      </c>
      <c r="BU7" s="160">
        <f>BS7+(BT7/10)</f>
        <v>9.3</v>
      </c>
      <c r="BV7" s="159">
        <v>0</v>
      </c>
      <c r="BW7" s="102">
        <f>_xlfn.IFERROR(BQ7/BR7,0)</f>
        <v>0</v>
      </c>
      <c r="BX7" s="102">
        <f>BV7+(BW7/10)</f>
        <v>0</v>
      </c>
    </row>
    <row r="8" spans="1:76" ht="12.75">
      <c r="A8" s="14">
        <f>GEZAMENLIJK!A2</f>
        <v>0.4166666666666667</v>
      </c>
      <c r="B8" s="14" t="str">
        <f>GEZAMENLIJK!B2</f>
        <v>M</v>
      </c>
      <c r="C8" s="15">
        <f>GEZAMENLIJK!C2</f>
        <v>1</v>
      </c>
      <c r="D8" s="14" t="str">
        <f>GEZAMENLIJK!D2</f>
        <v>Volley Haasrode-Leuven (VL-BRA)</v>
      </c>
      <c r="E8" s="16" t="str">
        <f>GEZAMENLIJK!E2</f>
        <v>DV Hasselt (LIMB)</v>
      </c>
      <c r="F8" s="97">
        <f>GEZAMENLIJK!F2</f>
        <v>0</v>
      </c>
      <c r="G8" s="96">
        <f>GEZAMENLIJK!G2</f>
        <v>2</v>
      </c>
      <c r="H8" s="97">
        <f>GEZAMENLIJK!H2</f>
        <v>13</v>
      </c>
      <c r="I8" s="96">
        <f>GEZAMENLIJK!I2</f>
        <v>25</v>
      </c>
      <c r="J8" s="97">
        <f>GEZAMENLIJK!J2</f>
        <v>12</v>
      </c>
      <c r="K8" s="96">
        <f>GEZAMENLIJK!K2</f>
        <v>25</v>
      </c>
      <c r="L8" s="97">
        <f>GEZAMENLIJK!L2</f>
        <v>0</v>
      </c>
      <c r="M8" s="96">
        <f>GEZAMENLIJK!M2</f>
        <v>0</v>
      </c>
      <c r="N8" s="97">
        <f>GEZAMENLIJK!N2</f>
        <v>0</v>
      </c>
      <c r="O8" s="96">
        <f>GEZAMENLIJK!O2</f>
        <v>0</v>
      </c>
      <c r="P8" s="97">
        <f>GEZAMENLIJK!P2</f>
        <v>0</v>
      </c>
      <c r="Q8" s="96">
        <f>GEZAMENLIJK!Q2</f>
        <v>0</v>
      </c>
      <c r="R8" s="98">
        <f>GEZAMENLIJK!R2</f>
        <v>0</v>
      </c>
      <c r="S8" s="56">
        <f>GEZAMENLIJK!S2</f>
        <v>3</v>
      </c>
      <c r="T8"/>
      <c r="U8" s="161">
        <f>IF(AND($R8&gt;$S8,$F8=2),1,0)</f>
        <v>0</v>
      </c>
      <c r="V8" s="162">
        <f>IF(AND($S8&gt;$R8,$G8=2),1,0)</f>
        <v>1</v>
      </c>
      <c r="W8" s="161">
        <f>IF(AND($R8&gt;$S8,$F8=1),1,0)</f>
        <v>0</v>
      </c>
      <c r="X8" s="162">
        <f>IF(AND($S8&gt;$R8,$G8=1),1,0)</f>
        <v>0</v>
      </c>
      <c r="Y8" s="161">
        <f>IF(AND($R8&lt;$S8,$F8=1),1,0)</f>
        <v>0</v>
      </c>
      <c r="Z8" s="162">
        <f>IF(AND($R8&gt;$S8,$G8=1),1,0)</f>
        <v>0</v>
      </c>
      <c r="AA8" s="161">
        <f>IF(AND($R8&lt;$S8,$G8=2),1,0)</f>
        <v>1</v>
      </c>
      <c r="AB8" s="162">
        <f>IF(AND($R8&gt;$S8,$F8=2),1,0)</f>
        <v>0</v>
      </c>
      <c r="AC8" s="161">
        <f>IF(P8="F",1,0)</f>
        <v>0</v>
      </c>
      <c r="AD8" s="162">
        <f>IF(Q8="F",1,0)</f>
        <v>0</v>
      </c>
      <c r="AE8" s="150"/>
      <c r="AF8" s="45">
        <v>2</v>
      </c>
      <c r="AG8" s="17" t="s">
        <v>128</v>
      </c>
      <c r="AH8" s="106">
        <v>4</v>
      </c>
      <c r="AI8" s="106">
        <v>3</v>
      </c>
      <c r="AJ8" s="106">
        <v>0</v>
      </c>
      <c r="AK8" s="106">
        <v>1</v>
      </c>
      <c r="AL8" s="106">
        <v>0</v>
      </c>
      <c r="AM8" s="106">
        <v>0</v>
      </c>
      <c r="AN8" s="106">
        <v>6</v>
      </c>
      <c r="AO8" s="106">
        <v>2</v>
      </c>
      <c r="AP8" s="106">
        <v>0</v>
      </c>
      <c r="AQ8" s="106">
        <v>0</v>
      </c>
      <c r="AR8" s="20">
        <v>9</v>
      </c>
      <c r="AS8" s="102">
        <f>_xlfn.IFERROR(AN8/AO8,0)</f>
        <v>3</v>
      </c>
      <c r="AT8" s="160">
        <f>AR8+(AS8/10)</f>
        <v>9.3</v>
      </c>
      <c r="AU8" s="107">
        <v>0</v>
      </c>
      <c r="AV8" s="102">
        <f>_xlfn.IFERROR(AP8/AQ8,0)</f>
        <v>0</v>
      </c>
      <c r="AW8" s="102">
        <f>AU8+(AV8/10)</f>
        <v>0</v>
      </c>
      <c r="AX8" s="18"/>
      <c r="BG8" s="106">
        <v>2</v>
      </c>
      <c r="BH8" s="155" t="s">
        <v>135</v>
      </c>
      <c r="BI8" s="20">
        <f>SUM(BJ8:BM8)</f>
        <v>4</v>
      </c>
      <c r="BJ8" s="20">
        <f>SUMIF($D$8:$D$17,$BH8,$U$8:$U$17)+SUMIF($E$8:$E$17,$BH8,$V$8:$V$17)</f>
        <v>3</v>
      </c>
      <c r="BK8" s="20">
        <f>SUMIF($D$8:$D$17,$BH8,$W$8:$W$17)+SUMIF($E$8:$E$17,$BH8,$X$8:$X$17)</f>
        <v>1</v>
      </c>
      <c r="BL8" s="20">
        <f>SUMIF($D$8:$D$17,$BH8,$AA$8:$AA$17)+SUMIF($E$8:$E$17,$BH8,$AB$8:$AB$17)</f>
        <v>0</v>
      </c>
      <c r="BM8" s="20">
        <f>SUMIF($D$8:$D$17,$BH8,$Y$8:$Y$17)+SUMIF($E$8:$E$17,$BH8,$Z$8:$Z$17)</f>
        <v>0</v>
      </c>
      <c r="BN8" s="20">
        <f>SUMIF($D$8:$D$17,$BH8,$AC$8:$AC$17)+SUMIF($E$8:$E$17,$BH8,$AD$8:$AD$17)</f>
        <v>0</v>
      </c>
      <c r="BO8" s="20">
        <f>SUMIF($D$8:$D$17,$BH8,$F$8:$F$17)+SUMIF($E$8:$E$17,$BH8,$G$8:$G$17)</f>
        <v>7</v>
      </c>
      <c r="BP8" s="20">
        <f>SUMIF($D$8:$D$17,$BH8,$G$8:$G$17)+SUMIF($E$8:$E$17,$BH8,$F$8:$F$17)</f>
        <v>1</v>
      </c>
      <c r="BQ8" s="20">
        <f>SUMIF($D$8:$D$17,$BH8,$N$8:$N$17)+SUMIF($E$8:$E$17,$BH8,$O$8:$O$17)</f>
        <v>0</v>
      </c>
      <c r="BR8" s="20">
        <f>SUMIF($D$8:$D$17,$BH8,$O$8:$O$17)+SUMIF($E$8:$E$17,$BH8,$N$8:$N$17)</f>
        <v>0</v>
      </c>
      <c r="BS8" s="20">
        <f>SUMIF($D$8:$D$17,$BH8,$R$8:$R$17)+SUMIF($E$8:$E$17,$BH8,$S$8:$S$17)</f>
        <v>11</v>
      </c>
      <c r="BT8" s="102">
        <f>_xlfn.IFERROR(BO8/BP8,0)</f>
        <v>7</v>
      </c>
      <c r="BU8" s="160">
        <f>BS8+(BT8/10)</f>
        <v>11.7</v>
      </c>
      <c r="BV8" s="159">
        <v>0</v>
      </c>
      <c r="BW8" s="102">
        <f>_xlfn.IFERROR(BQ8/BR8,0)</f>
        <v>0</v>
      </c>
      <c r="BX8" s="102">
        <f>BV8+(BW8/10)</f>
        <v>0</v>
      </c>
    </row>
    <row r="9" spans="1:76" ht="12.75">
      <c r="A9" s="19">
        <f>GEZAMENLIJK!A3</f>
        <v>0.4166666666666667</v>
      </c>
      <c r="B9" s="19" t="str">
        <f>GEZAMENLIJK!B3</f>
        <v>M</v>
      </c>
      <c r="C9" s="20">
        <f>GEZAMENLIJK!C3</f>
        <v>2</v>
      </c>
      <c r="D9" s="19" t="str">
        <f>GEZAMENLIJK!D3</f>
        <v>Vamos Stekene (O-VL)</v>
      </c>
      <c r="E9" s="21" t="str">
        <f>GEZAMENLIJK!E3</f>
        <v>Olvoc Olen (ANTW)</v>
      </c>
      <c r="F9" s="98">
        <f>GEZAMENLIJK!F3</f>
        <v>0</v>
      </c>
      <c r="G9" s="96">
        <f>GEZAMENLIJK!G3</f>
        <v>2</v>
      </c>
      <c r="H9" s="98">
        <f>GEZAMENLIJK!H3</f>
        <v>15</v>
      </c>
      <c r="I9" s="96">
        <f>GEZAMENLIJK!I3</f>
        <v>25</v>
      </c>
      <c r="J9" s="98">
        <f>GEZAMENLIJK!J3</f>
        <v>11</v>
      </c>
      <c r="K9" s="96">
        <f>GEZAMENLIJK!K3</f>
        <v>25</v>
      </c>
      <c r="L9" s="98">
        <f>GEZAMENLIJK!L3</f>
        <v>0</v>
      </c>
      <c r="M9" s="96">
        <f>GEZAMENLIJK!M3</f>
        <v>0</v>
      </c>
      <c r="N9" s="98">
        <f>GEZAMENLIJK!N3</f>
        <v>0</v>
      </c>
      <c r="O9" s="96">
        <f>GEZAMENLIJK!O3</f>
        <v>0</v>
      </c>
      <c r="P9" s="98">
        <f>GEZAMENLIJK!P3</f>
        <v>0</v>
      </c>
      <c r="Q9" s="96">
        <f>GEZAMENLIJK!Q3</f>
        <v>0</v>
      </c>
      <c r="R9" s="98">
        <f>GEZAMENLIJK!R3</f>
        <v>0</v>
      </c>
      <c r="S9" s="168">
        <f>GEZAMENLIJK!S3</f>
        <v>3</v>
      </c>
      <c r="T9" s="153"/>
      <c r="U9" s="163">
        <f aca="true" t="shared" si="0" ref="U9:U17">IF(AND($R9&gt;$S9,$F9=2),1,0)</f>
        <v>0</v>
      </c>
      <c r="V9" s="165">
        <f aca="true" t="shared" si="1" ref="V9:V17">IF(AND($S9&gt;$R9,$G9=2),1,0)</f>
        <v>1</v>
      </c>
      <c r="W9" s="163">
        <f aca="true" t="shared" si="2" ref="W9:W17">IF(AND($R9&gt;$S9,$F9=1),1,0)</f>
        <v>0</v>
      </c>
      <c r="X9" s="165">
        <f aca="true" t="shared" si="3" ref="X9:X17">IF(AND($S9&gt;$R9,$G9=1),1,0)</f>
        <v>0</v>
      </c>
      <c r="Y9" s="163">
        <f aca="true" t="shared" si="4" ref="Y9:Y17">IF(AND($R9&lt;$S9,$F9=1),1,0)</f>
        <v>0</v>
      </c>
      <c r="Z9" s="165">
        <f aca="true" t="shared" si="5" ref="Z9:Z17">IF(AND($R9&gt;$S9,$G9=1),1,0)</f>
        <v>0</v>
      </c>
      <c r="AA9" s="163">
        <f aca="true" t="shared" si="6" ref="AA9:AA17">IF(AND($R9&lt;$S9,$G9=2),1,0)</f>
        <v>1</v>
      </c>
      <c r="AB9" s="165">
        <f aca="true" t="shared" si="7" ref="AB9:AB17">IF(AND($R9&gt;$S9,$F9=2),1,0)</f>
        <v>0</v>
      </c>
      <c r="AC9" s="163">
        <f aca="true" t="shared" si="8" ref="AC9:AC17">IF(P9="F",1,0)</f>
        <v>0</v>
      </c>
      <c r="AD9" s="165">
        <f aca="true" t="shared" si="9" ref="AD9:AD17">IF(Q9="F",1,0)</f>
        <v>0</v>
      </c>
      <c r="AE9" s="150"/>
      <c r="AF9" s="45">
        <v>3</v>
      </c>
      <c r="AG9" s="17" t="s">
        <v>137</v>
      </c>
      <c r="AH9" s="106">
        <v>4</v>
      </c>
      <c r="AI9" s="106">
        <v>2</v>
      </c>
      <c r="AJ9" s="106">
        <v>0</v>
      </c>
      <c r="AK9" s="106">
        <v>2</v>
      </c>
      <c r="AL9" s="106">
        <v>0</v>
      </c>
      <c r="AM9" s="106">
        <v>0</v>
      </c>
      <c r="AN9" s="106">
        <v>4</v>
      </c>
      <c r="AO9" s="106">
        <v>4</v>
      </c>
      <c r="AP9" s="106">
        <v>0</v>
      </c>
      <c r="AQ9" s="106">
        <v>0</v>
      </c>
      <c r="AR9" s="20">
        <v>6</v>
      </c>
      <c r="AS9" s="102">
        <f>_xlfn.IFERROR(AN9/AO9,0)</f>
        <v>1</v>
      </c>
      <c r="AT9" s="160">
        <f>AR9+(AS9/10)</f>
        <v>6.1</v>
      </c>
      <c r="AU9" s="107">
        <v>0</v>
      </c>
      <c r="AV9" s="102">
        <f>_xlfn.IFERROR(AP9/AQ9,0)</f>
        <v>0</v>
      </c>
      <c r="AW9" s="102">
        <f>AU9+(AV9/10)</f>
        <v>0</v>
      </c>
      <c r="AX9" s="18"/>
      <c r="BG9" s="106">
        <v>3</v>
      </c>
      <c r="BH9" s="155" t="s">
        <v>136</v>
      </c>
      <c r="BI9" s="20">
        <f>SUM(BJ9:BM9)</f>
        <v>4</v>
      </c>
      <c r="BJ9" s="20">
        <f>SUMIF($D$8:$D$17,$BH9,$U$8:$U$17)+SUMIF($E$8:$E$17,$BH9,$V$8:$V$17)</f>
        <v>1</v>
      </c>
      <c r="BK9" s="20">
        <f>SUMIF($D$8:$D$17,$BH9,$W$8:$W$17)+SUMIF($E$8:$E$17,$BH9,$X$8:$X$17)</f>
        <v>0</v>
      </c>
      <c r="BL9" s="20">
        <f>SUMIF($D$8:$D$17,$BH9,$AA$8:$AA$17)+SUMIF($E$8:$E$17,$BH9,$AB$8:$AB$17)</f>
        <v>2</v>
      </c>
      <c r="BM9" s="20">
        <f>SUMIF($D$8:$D$17,$BH9,$Y$8:$Y$17)+SUMIF($E$8:$E$17,$BH9,$Z$8:$Z$17)</f>
        <v>1</v>
      </c>
      <c r="BN9" s="20">
        <f>SUMIF($D$8:$D$17,$BH9,$AC$8:$AC$17)+SUMIF($E$8:$E$17,$BH9,$AD$8:$AD$17)</f>
        <v>0</v>
      </c>
      <c r="BO9" s="20">
        <f>SUMIF($D$8:$D$17,$BH9,$F$8:$F$17)+SUMIF($E$8:$E$17,$BH9,$G$8:$G$17)</f>
        <v>3</v>
      </c>
      <c r="BP9" s="20">
        <f>SUMIF($D$8:$D$17,$BH9,$G$8:$G$17)+SUMIF($E$8:$E$17,$BH9,$F$8:$F$17)</f>
        <v>5</v>
      </c>
      <c r="BQ9" s="20">
        <f>SUMIF($D$8:$D$17,$BH9,$N$8:$N$17)+SUMIF($E$8:$E$17,$BH9,$O$8:$O$17)</f>
        <v>0</v>
      </c>
      <c r="BR9" s="20">
        <f>SUMIF($D$8:$D$17,$BH9,$O$8:$O$17)+SUMIF($E$8:$E$17,$BH9,$N$8:$N$17)</f>
        <v>0</v>
      </c>
      <c r="BS9" s="20">
        <f>SUMIF($D$8:$D$17,$BH9,$R$8:$R$17)+SUMIF($E$8:$E$17,$BH9,$S$8:$S$17)</f>
        <v>4</v>
      </c>
      <c r="BT9" s="102">
        <f>_xlfn.IFERROR(BO9/BP9,0)</f>
        <v>0.6</v>
      </c>
      <c r="BU9" s="160">
        <f>BS9+(BT9/10)</f>
        <v>4.06</v>
      </c>
      <c r="BV9" s="159">
        <v>0</v>
      </c>
      <c r="BW9" s="102">
        <f>_xlfn.IFERROR(BQ9/BR9,0)</f>
        <v>0</v>
      </c>
      <c r="BX9" s="102">
        <f>BV9+(BW9/10)</f>
        <v>0</v>
      </c>
    </row>
    <row r="10" spans="1:76" ht="12.75">
      <c r="A10" s="14">
        <f>GEZAMENLIJK!A6</f>
        <v>0.4583333333333333</v>
      </c>
      <c r="B10" s="14" t="str">
        <f>GEZAMENLIJK!B6</f>
        <v>M</v>
      </c>
      <c r="C10" s="20">
        <f>GEZAMENLIJK!C6</f>
        <v>1</v>
      </c>
      <c r="D10" s="19" t="str">
        <f>GEZAMENLIJK!D6</f>
        <v>Vamos Stekene (O-VL)</v>
      </c>
      <c r="E10" s="21" t="str">
        <f>GEZAMENLIJK!E6</f>
        <v>Wivo Wingene (W-VL)</v>
      </c>
      <c r="F10" s="98">
        <f>GEZAMENLIJK!F6</f>
        <v>0</v>
      </c>
      <c r="G10" s="96">
        <f>GEZAMENLIJK!G6</f>
        <v>2</v>
      </c>
      <c r="H10" s="98">
        <f>GEZAMENLIJK!H6</f>
        <v>12</v>
      </c>
      <c r="I10" s="96">
        <f>GEZAMENLIJK!I6</f>
        <v>25</v>
      </c>
      <c r="J10" s="98">
        <f>GEZAMENLIJK!J6</f>
        <v>20</v>
      </c>
      <c r="K10" s="96">
        <f>GEZAMENLIJK!K6</f>
        <v>25</v>
      </c>
      <c r="L10" s="98">
        <f>GEZAMENLIJK!L6</f>
        <v>0</v>
      </c>
      <c r="M10" s="96">
        <f>GEZAMENLIJK!M6</f>
        <v>0</v>
      </c>
      <c r="N10" s="98">
        <f>GEZAMENLIJK!N6</f>
        <v>0</v>
      </c>
      <c r="O10" s="96">
        <f>GEZAMENLIJK!O6</f>
        <v>0</v>
      </c>
      <c r="P10" s="98">
        <f>GEZAMENLIJK!P6</f>
        <v>0</v>
      </c>
      <c r="Q10" s="96">
        <f>GEZAMENLIJK!Q6</f>
        <v>0</v>
      </c>
      <c r="R10" s="98">
        <f>GEZAMENLIJK!R6</f>
        <v>0</v>
      </c>
      <c r="S10" s="168">
        <f>GEZAMENLIJK!S6</f>
        <v>3</v>
      </c>
      <c r="T10" s="153"/>
      <c r="U10" s="163">
        <f t="shared" si="0"/>
        <v>0</v>
      </c>
      <c r="V10" s="162">
        <f t="shared" si="1"/>
        <v>1</v>
      </c>
      <c r="W10" s="163">
        <f t="shared" si="2"/>
        <v>0</v>
      </c>
      <c r="X10" s="162">
        <f t="shared" si="3"/>
        <v>0</v>
      </c>
      <c r="Y10" s="163">
        <f t="shared" si="4"/>
        <v>0</v>
      </c>
      <c r="Z10" s="162">
        <f t="shared" si="5"/>
        <v>0</v>
      </c>
      <c r="AA10" s="163">
        <f t="shared" si="6"/>
        <v>1</v>
      </c>
      <c r="AB10" s="162">
        <f t="shared" si="7"/>
        <v>0</v>
      </c>
      <c r="AC10" s="163">
        <f t="shared" si="8"/>
        <v>0</v>
      </c>
      <c r="AD10" s="162">
        <f t="shared" si="9"/>
        <v>0</v>
      </c>
      <c r="AE10" s="150"/>
      <c r="AF10" s="45">
        <v>4</v>
      </c>
      <c r="AG10" s="17" t="s">
        <v>136</v>
      </c>
      <c r="AH10" s="106">
        <v>4</v>
      </c>
      <c r="AI10" s="106">
        <v>1</v>
      </c>
      <c r="AJ10" s="106">
        <v>0</v>
      </c>
      <c r="AK10" s="106">
        <v>2</v>
      </c>
      <c r="AL10" s="106">
        <v>1</v>
      </c>
      <c r="AM10" s="106">
        <v>0</v>
      </c>
      <c r="AN10" s="106">
        <v>3</v>
      </c>
      <c r="AO10" s="106">
        <v>5</v>
      </c>
      <c r="AP10" s="106">
        <v>0</v>
      </c>
      <c r="AQ10" s="106">
        <v>0</v>
      </c>
      <c r="AR10" s="20">
        <v>4</v>
      </c>
      <c r="AS10" s="102">
        <f>_xlfn.IFERROR(AN10/AO10,0)</f>
        <v>0.6</v>
      </c>
      <c r="AT10" s="160">
        <f>AR10+(AS10/10)</f>
        <v>4.06</v>
      </c>
      <c r="AU10" s="107">
        <v>0</v>
      </c>
      <c r="AV10" s="102">
        <f>_xlfn.IFERROR(AP10/AQ10,0)</f>
        <v>0</v>
      </c>
      <c r="AW10" s="102">
        <f>AU10+(AV10/10)</f>
        <v>0</v>
      </c>
      <c r="AX10" s="18"/>
      <c r="BG10" s="106">
        <v>4</v>
      </c>
      <c r="BH10" s="155" t="s">
        <v>129</v>
      </c>
      <c r="BI10" s="20">
        <f>SUM(BJ10:BM10)</f>
        <v>4</v>
      </c>
      <c r="BJ10" s="20">
        <f>SUMIF($D$8:$D$17,$BH10,$U$8:$U$17)+SUMIF($E$8:$E$17,$BH10,$V$8:$V$17)</f>
        <v>0</v>
      </c>
      <c r="BK10" s="20">
        <f>SUMIF($D$8:$D$17,$BH10,$W$8:$W$17)+SUMIF($E$8:$E$17,$BH10,$X$8:$X$17)</f>
        <v>0</v>
      </c>
      <c r="BL10" s="20">
        <f>SUMIF($D$8:$D$17,$BH10,$AA$8:$AA$17)+SUMIF($E$8:$E$17,$BH10,$AB$8:$AB$17)</f>
        <v>4</v>
      </c>
      <c r="BM10" s="20">
        <f>SUMIF($D$8:$D$17,$BH10,$Y$8:$Y$17)+SUMIF($E$8:$E$17,$BH10,$Z$8:$Z$17)</f>
        <v>0</v>
      </c>
      <c r="BN10" s="20">
        <f>SUMIF($D$8:$D$17,$BH10,$AC$8:$AC$17)+SUMIF($E$8:$E$17,$BH10,$AD$8:$AD$17)</f>
        <v>0</v>
      </c>
      <c r="BO10" s="20">
        <f>SUMIF($D$8:$D$17,$BH10,$F$8:$F$17)+SUMIF($E$8:$E$17,$BH10,$G$8:$G$17)</f>
        <v>0</v>
      </c>
      <c r="BP10" s="20">
        <f>SUMIF($D$8:$D$17,$BH10,$G$8:$G$17)+SUMIF($E$8:$E$17,$BH10,$F$8:$F$17)</f>
        <v>8</v>
      </c>
      <c r="BQ10" s="20">
        <f>SUMIF($D$8:$D$17,$BH10,$N$8:$N$17)+SUMIF($E$8:$E$17,$BH10,$O$8:$O$17)</f>
        <v>0</v>
      </c>
      <c r="BR10" s="20">
        <f>SUMIF($D$8:$D$17,$BH10,$O$8:$O$17)+SUMIF($E$8:$E$17,$BH10,$N$8:$N$17)</f>
        <v>0</v>
      </c>
      <c r="BS10" s="20">
        <f>SUMIF($D$8:$D$17,$BH10,$R$8:$R$17)+SUMIF($E$8:$E$17,$BH10,$S$8:$S$17)</f>
        <v>0</v>
      </c>
      <c r="BT10" s="102">
        <f>_xlfn.IFERROR(BO10/BP10,0)</f>
        <v>0</v>
      </c>
      <c r="BU10" s="160">
        <f>BS10+(BT10/10)</f>
        <v>0</v>
      </c>
      <c r="BV10" s="159">
        <v>0</v>
      </c>
      <c r="BW10" s="102">
        <f>_xlfn.IFERROR(BQ10/BR10,0)</f>
        <v>0</v>
      </c>
      <c r="BX10" s="102">
        <f>BV10+(BW10/10)</f>
        <v>0</v>
      </c>
    </row>
    <row r="11" spans="1:76" ht="12.75">
      <c r="A11" s="19">
        <f>GEZAMENLIJK!A10</f>
        <v>0.5</v>
      </c>
      <c r="B11" s="19" t="str">
        <f>GEZAMENLIJK!B10</f>
        <v>M</v>
      </c>
      <c r="C11" s="20">
        <f>GEZAMENLIJK!C10</f>
        <v>1</v>
      </c>
      <c r="D11" s="19" t="str">
        <f>GEZAMENLIJK!D10</f>
        <v>DV Hasselt (LIMB)</v>
      </c>
      <c r="E11" s="21" t="str">
        <f>GEZAMENLIJK!E10</f>
        <v>Olvoc Olen (ANTW)</v>
      </c>
      <c r="F11" s="98">
        <f>GEZAMENLIJK!F10</f>
        <v>2</v>
      </c>
      <c r="G11" s="96">
        <f>GEZAMENLIJK!G10</f>
        <v>0</v>
      </c>
      <c r="H11" s="98">
        <f>GEZAMENLIJK!H10</f>
        <v>25</v>
      </c>
      <c r="I11" s="96">
        <f>GEZAMENLIJK!I10</f>
        <v>20</v>
      </c>
      <c r="J11" s="98">
        <f>GEZAMENLIJK!J10</f>
        <v>25</v>
      </c>
      <c r="K11" s="96">
        <f>GEZAMENLIJK!K10</f>
        <v>22</v>
      </c>
      <c r="L11" s="98">
        <f>GEZAMENLIJK!L10</f>
        <v>0</v>
      </c>
      <c r="M11" s="96">
        <f>GEZAMENLIJK!M10</f>
        <v>0</v>
      </c>
      <c r="N11" s="98">
        <f>GEZAMENLIJK!N10</f>
        <v>0</v>
      </c>
      <c r="O11" s="96">
        <f>GEZAMENLIJK!O10</f>
        <v>0</v>
      </c>
      <c r="P11" s="98">
        <f>GEZAMENLIJK!P10</f>
        <v>0</v>
      </c>
      <c r="Q11" s="96">
        <f>GEZAMENLIJK!Q10</f>
        <v>0</v>
      </c>
      <c r="R11" s="98">
        <f>GEZAMENLIJK!R10</f>
        <v>3</v>
      </c>
      <c r="S11" s="168">
        <f>GEZAMENLIJK!S10</f>
        <v>0</v>
      </c>
      <c r="T11" s="153"/>
      <c r="U11" s="163">
        <f t="shared" si="0"/>
        <v>1</v>
      </c>
      <c r="V11" s="165">
        <f t="shared" si="1"/>
        <v>0</v>
      </c>
      <c r="W11" s="163">
        <f t="shared" si="2"/>
        <v>0</v>
      </c>
      <c r="X11" s="165">
        <f t="shared" si="3"/>
        <v>0</v>
      </c>
      <c r="Y11" s="163">
        <f t="shared" si="4"/>
        <v>0</v>
      </c>
      <c r="Z11" s="165">
        <f t="shared" si="5"/>
        <v>0</v>
      </c>
      <c r="AA11" s="163">
        <f t="shared" si="6"/>
        <v>0</v>
      </c>
      <c r="AB11" s="165">
        <f t="shared" si="7"/>
        <v>1</v>
      </c>
      <c r="AC11" s="163">
        <f t="shared" si="8"/>
        <v>0</v>
      </c>
      <c r="AD11" s="165">
        <f t="shared" si="9"/>
        <v>0</v>
      </c>
      <c r="AE11" s="150"/>
      <c r="AF11" s="45">
        <v>5</v>
      </c>
      <c r="AG11" s="17" t="s">
        <v>129</v>
      </c>
      <c r="AH11" s="106">
        <v>4</v>
      </c>
      <c r="AI11" s="106">
        <v>0</v>
      </c>
      <c r="AJ11" s="106">
        <v>0</v>
      </c>
      <c r="AK11" s="106">
        <v>4</v>
      </c>
      <c r="AL11" s="106">
        <v>0</v>
      </c>
      <c r="AM11" s="106">
        <v>0</v>
      </c>
      <c r="AN11" s="106">
        <v>0</v>
      </c>
      <c r="AO11" s="106">
        <v>8</v>
      </c>
      <c r="AP11" s="106">
        <v>0</v>
      </c>
      <c r="AQ11" s="106">
        <v>0</v>
      </c>
      <c r="AR11" s="20">
        <v>0</v>
      </c>
      <c r="AS11" s="102">
        <f>_xlfn.IFERROR(AN11/AO11,0)</f>
        <v>0</v>
      </c>
      <c r="AT11" s="160">
        <f>AR11+(AS11/10)</f>
        <v>0</v>
      </c>
      <c r="AU11" s="107">
        <v>0</v>
      </c>
      <c r="AV11" s="102">
        <f>_xlfn.IFERROR(AP11/AQ11,0)</f>
        <v>0</v>
      </c>
      <c r="AW11" s="102">
        <f>AU11+(AV11/10)</f>
        <v>0</v>
      </c>
      <c r="AX11" s="18"/>
      <c r="BG11" s="106">
        <v>5</v>
      </c>
      <c r="BH11" s="155" t="s">
        <v>137</v>
      </c>
      <c r="BI11" s="20">
        <f>SUM(BJ11:BM11)</f>
        <v>4</v>
      </c>
      <c r="BJ11" s="20">
        <f>SUMIF($D$8:$D$17,$BH11,$U$8:$U$17)+SUMIF($E$8:$E$17,$BH11,$V$8:$V$17)</f>
        <v>2</v>
      </c>
      <c r="BK11" s="20">
        <f>SUMIF($D$8:$D$17,$BH11,$W$8:$W$17)+SUMIF($E$8:$E$17,$BH11,$X$8:$X$17)</f>
        <v>0</v>
      </c>
      <c r="BL11" s="20">
        <f>SUMIF($D$8:$D$17,$BH11,$AA$8:$AA$17)+SUMIF($E$8:$E$17,$BH11,$AB$8:$AB$17)</f>
        <v>2</v>
      </c>
      <c r="BM11" s="20">
        <f>SUMIF($D$8:$D$17,$BH11,$Y$8:$Y$17)+SUMIF($E$8:$E$17,$BH11,$Z$8:$Z$17)</f>
        <v>0</v>
      </c>
      <c r="BN11" s="20">
        <f>SUMIF($D$8:$D$17,$BH11,$AC$8:$AC$17)+SUMIF($E$8:$E$17,$BH11,$AD$8:$AD$17)</f>
        <v>0</v>
      </c>
      <c r="BO11" s="20">
        <f>SUMIF($D$8:$D$17,$BH11,$F$8:$F$17)+SUMIF($E$8:$E$17,$BH11,$G$8:$G$17)</f>
        <v>4</v>
      </c>
      <c r="BP11" s="20">
        <f>SUMIF($D$8:$D$17,$BH11,$G$8:$G$17)+SUMIF($E$8:$E$17,$BH11,$F$8:$F$17)</f>
        <v>4</v>
      </c>
      <c r="BQ11" s="20">
        <f>SUMIF($D$8:$D$17,$BH11,$N$8:$N$17)+SUMIF($E$8:$E$17,$BH11,$O$8:$O$17)</f>
        <v>0</v>
      </c>
      <c r="BR11" s="20">
        <f>SUMIF($D$8:$D$17,$BH11,$O$8:$O$17)+SUMIF($E$8:$E$17,$BH11,$N$8:$N$17)</f>
        <v>0</v>
      </c>
      <c r="BS11" s="20">
        <f>SUMIF($D$8:$D$17,$BH11,$R$8:$R$17)+SUMIF($E$8:$E$17,$BH11,$S$8:$S$17)</f>
        <v>6</v>
      </c>
      <c r="BT11" s="102">
        <f>_xlfn.IFERROR(BO11/BP11,0)</f>
        <v>1</v>
      </c>
      <c r="BU11" s="160">
        <f>BS11+(BT11/10)</f>
        <v>6.1</v>
      </c>
      <c r="BV11" s="159">
        <v>0</v>
      </c>
      <c r="BW11" s="102">
        <f>_xlfn.IFERROR(BQ11/BR11,0)</f>
        <v>0</v>
      </c>
      <c r="BX11" s="102">
        <f>BV11+(BW11/10)</f>
        <v>0</v>
      </c>
    </row>
    <row r="12" spans="1:50" ht="12.75">
      <c r="A12" s="14">
        <f>GEZAMENLIJK!A11</f>
        <v>0.5</v>
      </c>
      <c r="B12" s="14" t="str">
        <f>GEZAMENLIJK!B11</f>
        <v>M</v>
      </c>
      <c r="C12" s="20">
        <f>GEZAMENLIJK!C11</f>
        <v>2</v>
      </c>
      <c r="D12" s="19" t="str">
        <f>GEZAMENLIJK!D11</f>
        <v>Wivo Wingene (W-VL)</v>
      </c>
      <c r="E12" s="21" t="str">
        <f>GEZAMENLIJK!E11</f>
        <v>Volley Haasrode-Leuven (VL-BRA)</v>
      </c>
      <c r="F12" s="98">
        <f>GEZAMENLIJK!F11</f>
        <v>2</v>
      </c>
      <c r="G12" s="96">
        <f>GEZAMENLIJK!G11</f>
        <v>0</v>
      </c>
      <c r="H12" s="98">
        <f>GEZAMENLIJK!H11</f>
        <v>25</v>
      </c>
      <c r="I12" s="96">
        <f>GEZAMENLIJK!I11</f>
        <v>8</v>
      </c>
      <c r="J12" s="98">
        <f>GEZAMENLIJK!J11</f>
        <v>25</v>
      </c>
      <c r="K12" s="96">
        <f>GEZAMENLIJK!K11</f>
        <v>11</v>
      </c>
      <c r="L12" s="98">
        <f>GEZAMENLIJK!L11</f>
        <v>0</v>
      </c>
      <c r="M12" s="96">
        <f>GEZAMENLIJK!M11</f>
        <v>0</v>
      </c>
      <c r="N12" s="98">
        <f>GEZAMENLIJK!N11</f>
        <v>0</v>
      </c>
      <c r="O12" s="96">
        <f>GEZAMENLIJK!O11</f>
        <v>0</v>
      </c>
      <c r="P12" s="98">
        <f>GEZAMENLIJK!P11</f>
        <v>0</v>
      </c>
      <c r="Q12" s="96">
        <f>GEZAMENLIJK!Q11</f>
        <v>0</v>
      </c>
      <c r="R12" s="98">
        <f>GEZAMENLIJK!R11</f>
        <v>3</v>
      </c>
      <c r="S12" s="168">
        <f>GEZAMENLIJK!S11</f>
        <v>0</v>
      </c>
      <c r="T12" s="153"/>
      <c r="U12" s="163">
        <f t="shared" si="0"/>
        <v>1</v>
      </c>
      <c r="V12" s="162">
        <f t="shared" si="1"/>
        <v>0</v>
      </c>
      <c r="W12" s="163">
        <f t="shared" si="2"/>
        <v>0</v>
      </c>
      <c r="X12" s="162">
        <f t="shared" si="3"/>
        <v>0</v>
      </c>
      <c r="Y12" s="163">
        <f t="shared" si="4"/>
        <v>0</v>
      </c>
      <c r="Z12" s="162">
        <f t="shared" si="5"/>
        <v>0</v>
      </c>
      <c r="AA12" s="163">
        <f t="shared" si="6"/>
        <v>0</v>
      </c>
      <c r="AB12" s="162">
        <f t="shared" si="7"/>
        <v>1</v>
      </c>
      <c r="AC12" s="163">
        <f t="shared" si="8"/>
        <v>0</v>
      </c>
      <c r="AD12" s="162">
        <f t="shared" si="9"/>
        <v>0</v>
      </c>
      <c r="AE12" s="150"/>
      <c r="AF12" s="8"/>
      <c r="AG12" s="8"/>
      <c r="AH12"/>
      <c r="AI12"/>
      <c r="AJ12"/>
      <c r="AK12"/>
      <c r="AL12"/>
      <c r="AM12"/>
      <c r="AN12"/>
      <c r="AO12"/>
      <c r="AP12"/>
      <c r="AQ12"/>
      <c r="AR12"/>
      <c r="AS12"/>
      <c r="AT12"/>
      <c r="AX12" s="18">
        <f>_xlfn.IFERROR(AU12/AV12,"")</f>
      </c>
    </row>
    <row r="13" spans="1:31" ht="12.75">
      <c r="A13" s="19">
        <f>GEZAMENLIJK!A14</f>
        <v>0.5416666666666666</v>
      </c>
      <c r="B13" s="19" t="str">
        <f>GEZAMENLIJK!B14</f>
        <v>M</v>
      </c>
      <c r="C13" s="20">
        <f>GEZAMENLIJK!C14</f>
        <v>1</v>
      </c>
      <c r="D13" s="19" t="str">
        <f>GEZAMENLIJK!D14</f>
        <v>Volley Haasrode-Leuven (VL-BRA)</v>
      </c>
      <c r="E13" s="21" t="str">
        <f>GEZAMENLIJK!E14</f>
        <v>Vamos Stekene (O-VL)</v>
      </c>
      <c r="F13" s="98">
        <f>GEZAMENLIJK!F14</f>
        <v>0</v>
      </c>
      <c r="G13" s="96">
        <f>GEZAMENLIJK!G14</f>
        <v>2</v>
      </c>
      <c r="H13" s="98">
        <f>GEZAMENLIJK!H14</f>
        <v>21</v>
      </c>
      <c r="I13" s="96">
        <f>GEZAMENLIJK!I14</f>
        <v>25</v>
      </c>
      <c r="J13" s="98">
        <f>GEZAMENLIJK!J14</f>
        <v>22</v>
      </c>
      <c r="K13" s="96">
        <f>GEZAMENLIJK!K14</f>
        <v>25</v>
      </c>
      <c r="L13" s="98">
        <f>GEZAMENLIJK!L14</f>
        <v>0</v>
      </c>
      <c r="M13" s="96">
        <f>GEZAMENLIJK!M14</f>
        <v>0</v>
      </c>
      <c r="N13" s="98">
        <f>GEZAMENLIJK!N14</f>
        <v>0</v>
      </c>
      <c r="O13" s="96">
        <f>GEZAMENLIJK!O14</f>
        <v>0</v>
      </c>
      <c r="P13" s="98">
        <f>GEZAMENLIJK!P14</f>
        <v>0</v>
      </c>
      <c r="Q13" s="96">
        <f>GEZAMENLIJK!Q14</f>
        <v>0</v>
      </c>
      <c r="R13" s="98">
        <f>GEZAMENLIJK!R14</f>
        <v>0</v>
      </c>
      <c r="S13" s="168">
        <f>GEZAMENLIJK!S14</f>
        <v>3</v>
      </c>
      <c r="T13" s="153"/>
      <c r="U13" s="163">
        <f t="shared" si="0"/>
        <v>0</v>
      </c>
      <c r="V13" s="162">
        <f t="shared" si="1"/>
        <v>1</v>
      </c>
      <c r="W13" s="163">
        <f t="shared" si="2"/>
        <v>0</v>
      </c>
      <c r="X13" s="162">
        <f t="shared" si="3"/>
        <v>0</v>
      </c>
      <c r="Y13" s="163">
        <f t="shared" si="4"/>
        <v>0</v>
      </c>
      <c r="Z13" s="162">
        <f t="shared" si="5"/>
        <v>0</v>
      </c>
      <c r="AA13" s="163">
        <f t="shared" si="6"/>
        <v>1</v>
      </c>
      <c r="AB13" s="162">
        <f t="shared" si="7"/>
        <v>0</v>
      </c>
      <c r="AC13" s="163">
        <f t="shared" si="8"/>
        <v>0</v>
      </c>
      <c r="AD13" s="162">
        <f t="shared" si="9"/>
        <v>0</v>
      </c>
      <c r="AE13" s="150"/>
    </row>
    <row r="14" spans="1:31" ht="12.75">
      <c r="A14" s="14">
        <f>GEZAMENLIJK!A18</f>
        <v>0.5833333333333334</v>
      </c>
      <c r="B14" s="14" t="str">
        <f>GEZAMENLIJK!B18</f>
        <v>M</v>
      </c>
      <c r="C14" s="20">
        <f>GEZAMENLIJK!C18</f>
        <v>1</v>
      </c>
      <c r="D14" s="19" t="str">
        <f>GEZAMENLIJK!D18</f>
        <v>DV Hasselt (LIMB)</v>
      </c>
      <c r="E14" s="21" t="str">
        <f>GEZAMENLIJK!E18</f>
        <v>Wivo Wingene (W-VL)</v>
      </c>
      <c r="F14" s="98">
        <f>GEZAMENLIJK!F18</f>
        <v>2</v>
      </c>
      <c r="G14" s="96">
        <f>GEZAMENLIJK!G18</f>
        <v>0</v>
      </c>
      <c r="H14" s="98">
        <f>GEZAMENLIJK!H18</f>
        <v>25</v>
      </c>
      <c r="I14" s="96">
        <f>GEZAMENLIJK!I18</f>
        <v>21</v>
      </c>
      <c r="J14" s="98">
        <f>GEZAMENLIJK!J18</f>
        <v>25</v>
      </c>
      <c r="K14" s="96">
        <f>GEZAMENLIJK!K18</f>
        <v>21</v>
      </c>
      <c r="L14" s="98">
        <f>GEZAMENLIJK!L18</f>
        <v>0</v>
      </c>
      <c r="M14" s="96">
        <f>GEZAMENLIJK!M18</f>
        <v>0</v>
      </c>
      <c r="N14" s="98">
        <f>GEZAMENLIJK!N18</f>
        <v>0</v>
      </c>
      <c r="O14" s="96">
        <f>GEZAMENLIJK!O18</f>
        <v>0</v>
      </c>
      <c r="P14" s="98">
        <f>GEZAMENLIJK!P18</f>
        <v>0</v>
      </c>
      <c r="Q14" s="96">
        <f>GEZAMENLIJK!Q18</f>
        <v>0</v>
      </c>
      <c r="R14" s="98">
        <f>GEZAMENLIJK!R18</f>
        <v>3</v>
      </c>
      <c r="S14" s="168">
        <f>GEZAMENLIJK!S18</f>
        <v>0</v>
      </c>
      <c r="T14" s="153"/>
      <c r="U14" s="163">
        <f t="shared" si="0"/>
        <v>1</v>
      </c>
      <c r="V14" s="162">
        <f t="shared" si="1"/>
        <v>0</v>
      </c>
      <c r="W14" s="163">
        <f t="shared" si="2"/>
        <v>0</v>
      </c>
      <c r="X14" s="162">
        <f t="shared" si="3"/>
        <v>0</v>
      </c>
      <c r="Y14" s="163">
        <f t="shared" si="4"/>
        <v>0</v>
      </c>
      <c r="Z14" s="162">
        <f t="shared" si="5"/>
        <v>0</v>
      </c>
      <c r="AA14" s="163">
        <f t="shared" si="6"/>
        <v>0</v>
      </c>
      <c r="AB14" s="162">
        <f t="shared" si="7"/>
        <v>1</v>
      </c>
      <c r="AC14" s="163">
        <f t="shared" si="8"/>
        <v>0</v>
      </c>
      <c r="AD14" s="162">
        <f t="shared" si="9"/>
        <v>0</v>
      </c>
      <c r="AE14" s="150"/>
    </row>
    <row r="15" spans="1:31" ht="12.75">
      <c r="A15" s="14">
        <f>GEZAMENLIJK!A21</f>
        <v>0.625</v>
      </c>
      <c r="B15" s="14" t="str">
        <f>GEZAMENLIJK!B21</f>
        <v>M</v>
      </c>
      <c r="C15" s="20">
        <f>GEZAMENLIJK!C21</f>
        <v>1</v>
      </c>
      <c r="D15" s="19" t="str">
        <f>GEZAMENLIJK!D21</f>
        <v>Olvoc Olen (ANTW)</v>
      </c>
      <c r="E15" s="21" t="str">
        <f>GEZAMENLIJK!E21</f>
        <v>Volley Haasrode-Leuven (VL-BRA)</v>
      </c>
      <c r="F15" s="98">
        <f>GEZAMENLIJK!F21</f>
        <v>2</v>
      </c>
      <c r="G15" s="96">
        <f>GEZAMENLIJK!G21</f>
        <v>0</v>
      </c>
      <c r="H15" s="98">
        <f>GEZAMENLIJK!H21</f>
        <v>25</v>
      </c>
      <c r="I15" s="96">
        <f>GEZAMENLIJK!I21</f>
        <v>9</v>
      </c>
      <c r="J15" s="98">
        <f>GEZAMENLIJK!J21</f>
        <v>25</v>
      </c>
      <c r="K15" s="96">
        <f>GEZAMENLIJK!K21</f>
        <v>14</v>
      </c>
      <c r="L15" s="98">
        <f>GEZAMENLIJK!L21</f>
        <v>0</v>
      </c>
      <c r="M15" s="96">
        <f>GEZAMENLIJK!M21</f>
        <v>0</v>
      </c>
      <c r="N15" s="98">
        <f>GEZAMENLIJK!N21</f>
        <v>0</v>
      </c>
      <c r="O15" s="96">
        <f>GEZAMENLIJK!O21</f>
        <v>0</v>
      </c>
      <c r="P15" s="98">
        <f>GEZAMENLIJK!P21</f>
        <v>0</v>
      </c>
      <c r="Q15" s="96">
        <f>GEZAMENLIJK!Q21</f>
        <v>0</v>
      </c>
      <c r="R15" s="98">
        <f>GEZAMENLIJK!R21</f>
        <v>3</v>
      </c>
      <c r="S15" s="168">
        <f>GEZAMENLIJK!S21</f>
        <v>0</v>
      </c>
      <c r="T15" s="153"/>
      <c r="U15" s="167">
        <f t="shared" si="0"/>
        <v>1</v>
      </c>
      <c r="V15" s="162">
        <f t="shared" si="1"/>
        <v>0</v>
      </c>
      <c r="W15" s="167">
        <f t="shared" si="2"/>
        <v>0</v>
      </c>
      <c r="X15" s="162">
        <f t="shared" si="3"/>
        <v>0</v>
      </c>
      <c r="Y15" s="167">
        <f t="shared" si="4"/>
        <v>0</v>
      </c>
      <c r="Z15" s="162">
        <f t="shared" si="5"/>
        <v>0</v>
      </c>
      <c r="AA15" s="167">
        <f t="shared" si="6"/>
        <v>0</v>
      </c>
      <c r="AB15" s="162">
        <f t="shared" si="7"/>
        <v>1</v>
      </c>
      <c r="AC15" s="167">
        <f t="shared" si="8"/>
        <v>0</v>
      </c>
      <c r="AD15" s="162">
        <f t="shared" si="9"/>
        <v>0</v>
      </c>
      <c r="AE15" s="150"/>
    </row>
    <row r="16" spans="1:31" ht="12.75">
      <c r="A16" s="14">
        <f>GEZAMENLIJK!A22</f>
        <v>0.625</v>
      </c>
      <c r="B16" s="14" t="str">
        <f>GEZAMENLIJK!B22</f>
        <v>M</v>
      </c>
      <c r="C16" s="20">
        <f>GEZAMENLIJK!C22</f>
        <v>2</v>
      </c>
      <c r="D16" s="19" t="str">
        <f>GEZAMENLIJK!D22</f>
        <v>DV Hasselt (LIMB)</v>
      </c>
      <c r="E16" s="22" t="str">
        <f>GEZAMENLIJK!E22</f>
        <v>Vamos Stekene (O-VL)</v>
      </c>
      <c r="F16" s="98">
        <f>GEZAMENLIJK!F22</f>
        <v>1</v>
      </c>
      <c r="G16" s="96">
        <f>GEZAMENLIJK!G22</f>
        <v>1</v>
      </c>
      <c r="H16" s="98">
        <f>GEZAMENLIJK!H22</f>
        <v>25</v>
      </c>
      <c r="I16" s="96">
        <f>GEZAMENLIJK!I22</f>
        <v>20</v>
      </c>
      <c r="J16" s="98">
        <f>GEZAMENLIJK!J22</f>
        <v>25</v>
      </c>
      <c r="K16" s="96">
        <f>GEZAMENLIJK!K22</f>
        <v>27</v>
      </c>
      <c r="L16" s="98">
        <f>GEZAMENLIJK!L22</f>
        <v>0</v>
      </c>
      <c r="M16" s="96">
        <f>GEZAMENLIJK!M22</f>
        <v>0</v>
      </c>
      <c r="N16" s="98">
        <f>GEZAMENLIJK!N22</f>
        <v>0</v>
      </c>
      <c r="O16" s="96">
        <f>GEZAMENLIJK!O22</f>
        <v>0</v>
      </c>
      <c r="P16" s="98">
        <f>GEZAMENLIJK!P22</f>
        <v>0</v>
      </c>
      <c r="Q16" s="96">
        <f>GEZAMENLIJK!Q22</f>
        <v>0</v>
      </c>
      <c r="R16" s="98">
        <f>GEZAMENLIJK!R22</f>
        <v>2</v>
      </c>
      <c r="S16" s="168">
        <f>GEZAMENLIJK!S22</f>
        <v>1</v>
      </c>
      <c r="T16" s="153"/>
      <c r="U16" s="163">
        <f t="shared" si="0"/>
        <v>0</v>
      </c>
      <c r="V16" s="162">
        <f t="shared" si="1"/>
        <v>0</v>
      </c>
      <c r="W16" s="163">
        <f t="shared" si="2"/>
        <v>1</v>
      </c>
      <c r="X16" s="162">
        <f t="shared" si="3"/>
        <v>0</v>
      </c>
      <c r="Y16" s="163">
        <f t="shared" si="4"/>
        <v>0</v>
      </c>
      <c r="Z16" s="162">
        <f t="shared" si="5"/>
        <v>1</v>
      </c>
      <c r="AA16" s="163">
        <f t="shared" si="6"/>
        <v>0</v>
      </c>
      <c r="AB16" s="162">
        <f t="shared" si="7"/>
        <v>0</v>
      </c>
      <c r="AC16" s="163">
        <f t="shared" si="8"/>
        <v>0</v>
      </c>
      <c r="AD16" s="162">
        <f t="shared" si="9"/>
        <v>0</v>
      </c>
      <c r="AE16" s="150"/>
    </row>
    <row r="17" spans="1:31" ht="13.5" thickBot="1">
      <c r="A17" s="28">
        <f>GEZAMENLIJK!A25</f>
        <v>0.6666666666666666</v>
      </c>
      <c r="B17" s="28" t="str">
        <f>GEZAMENLIJK!B25</f>
        <v>M</v>
      </c>
      <c r="C17" s="55">
        <f>GEZAMENLIJK!C25</f>
        <v>1</v>
      </c>
      <c r="D17" s="28" t="str">
        <f>GEZAMENLIJK!D25</f>
        <v>Wivo Wingene (W-VL)</v>
      </c>
      <c r="E17" s="27" t="str">
        <f>GEZAMENLIJK!E25</f>
        <v>Olvoc Olen (ANTW)</v>
      </c>
      <c r="F17" s="99">
        <f>GEZAMENLIJK!F25</f>
        <v>0</v>
      </c>
      <c r="G17" s="26">
        <f>GEZAMENLIJK!G25</f>
        <v>2</v>
      </c>
      <c r="H17" s="99">
        <f>GEZAMENLIJK!H25</f>
        <v>13</v>
      </c>
      <c r="I17" s="26">
        <f>GEZAMENLIJK!I25</f>
        <v>25</v>
      </c>
      <c r="J17" s="99">
        <f>GEZAMENLIJK!J25</f>
        <v>18</v>
      </c>
      <c r="K17" s="26">
        <f>GEZAMENLIJK!K25</f>
        <v>25</v>
      </c>
      <c r="L17" s="99">
        <f>GEZAMENLIJK!L25</f>
        <v>0</v>
      </c>
      <c r="M17" s="26">
        <f>GEZAMENLIJK!M25</f>
        <v>0</v>
      </c>
      <c r="N17" s="99">
        <f>GEZAMENLIJK!N25</f>
        <v>0</v>
      </c>
      <c r="O17" s="26">
        <f>GEZAMENLIJK!O25</f>
        <v>0</v>
      </c>
      <c r="P17" s="99">
        <f>GEZAMENLIJK!P25</f>
        <v>0</v>
      </c>
      <c r="Q17" s="26">
        <f>GEZAMENLIJK!Q25</f>
        <v>0</v>
      </c>
      <c r="R17" s="99">
        <f>GEZAMENLIJK!R25</f>
        <v>0</v>
      </c>
      <c r="S17" s="29">
        <f>GEZAMENLIJK!S25</f>
        <v>3</v>
      </c>
      <c r="T17" s="153"/>
      <c r="U17" s="164">
        <f t="shared" si="0"/>
        <v>0</v>
      </c>
      <c r="V17" s="166">
        <f t="shared" si="1"/>
        <v>1</v>
      </c>
      <c r="W17" s="164">
        <f t="shared" si="2"/>
        <v>0</v>
      </c>
      <c r="X17" s="166">
        <f t="shared" si="3"/>
        <v>0</v>
      </c>
      <c r="Y17" s="164">
        <f t="shared" si="4"/>
        <v>0</v>
      </c>
      <c r="Z17" s="166">
        <f t="shared" si="5"/>
        <v>0</v>
      </c>
      <c r="AA17" s="164">
        <f t="shared" si="6"/>
        <v>1</v>
      </c>
      <c r="AB17" s="166">
        <f t="shared" si="7"/>
        <v>0</v>
      </c>
      <c r="AC17" s="164">
        <f t="shared" si="8"/>
        <v>0</v>
      </c>
      <c r="AD17" s="166">
        <f t="shared" si="9"/>
        <v>0</v>
      </c>
      <c r="AE17" s="150"/>
    </row>
    <row r="18" spans="6:31" ht="12.75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AD18" s="8"/>
      <c r="AE18" s="8"/>
    </row>
    <row r="19" spans="30:38" ht="12.75">
      <c r="AD19" s="7"/>
      <c r="AF19" s="108"/>
      <c r="AH19" s="108"/>
      <c r="AI19"/>
      <c r="AJ19"/>
      <c r="AK19"/>
      <c r="AL19"/>
    </row>
    <row r="20" spans="30:38" ht="12.75">
      <c r="AD20"/>
      <c r="AE20"/>
      <c r="AF20"/>
      <c r="AG20"/>
      <c r="AH20"/>
      <c r="AI20"/>
      <c r="AJ20"/>
      <c r="AK20"/>
      <c r="AL20"/>
    </row>
    <row r="21" spans="30:46" ht="12.75">
      <c r="AD21"/>
      <c r="AE21"/>
      <c r="AF21"/>
      <c r="AG21"/>
      <c r="AH21"/>
      <c r="AI21"/>
      <c r="AJ21"/>
      <c r="AK21"/>
      <c r="AL21" s="152"/>
      <c r="AM21" s="152"/>
      <c r="AR21" s="152"/>
      <c r="AS21" s="152"/>
      <c r="AT21" s="152"/>
    </row>
    <row r="22" spans="30:33" ht="12.75">
      <c r="AD22"/>
      <c r="AE22"/>
      <c r="AF22"/>
      <c r="AG22"/>
    </row>
    <row r="27" ht="7.5" customHeight="1"/>
    <row r="28" spans="1:29" ht="18" customHeight="1">
      <c r="A28" s="255" t="str">
        <f>A2</f>
        <v>VV-Jeugdkampioenschappen 2-tegen-2 (2B) 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/>
      <c r="U28"/>
      <c r="V28"/>
      <c r="W28"/>
      <c r="X28"/>
      <c r="Y28"/>
      <c r="Z28"/>
      <c r="AA28"/>
      <c r="AB28"/>
      <c r="AC28"/>
    </row>
    <row r="29" spans="1:29" ht="18" customHeight="1">
      <c r="A29" s="256">
        <f>A3</f>
        <v>42856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/>
      <c r="U29"/>
      <c r="V29"/>
      <c r="W29"/>
      <c r="X29"/>
      <c r="Y29"/>
      <c r="Z29"/>
      <c r="AA29"/>
      <c r="AB29"/>
      <c r="AC29"/>
    </row>
    <row r="30" spans="1:29" ht="18" customHeight="1" thickBot="1">
      <c r="A30" s="257" t="str">
        <f>A4</f>
        <v>MEISJES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/>
      <c r="U30"/>
      <c r="V30"/>
      <c r="W30"/>
      <c r="X30"/>
      <c r="Y30"/>
      <c r="Z30"/>
      <c r="AA30"/>
      <c r="AB30"/>
      <c r="AC30"/>
    </row>
    <row r="31" spans="1:31" ht="18" customHeight="1" thickBot="1">
      <c r="A31" s="186" t="s">
        <v>0</v>
      </c>
      <c r="B31" s="187" t="s">
        <v>33</v>
      </c>
      <c r="C31" s="188" t="s">
        <v>1</v>
      </c>
      <c r="D31" s="189" t="s">
        <v>2</v>
      </c>
      <c r="E31" s="190" t="s">
        <v>3</v>
      </c>
      <c r="F31" s="266" t="s">
        <v>4</v>
      </c>
      <c r="G31" s="259"/>
      <c r="H31" s="266" t="s">
        <v>5</v>
      </c>
      <c r="I31" s="258"/>
      <c r="J31" s="258"/>
      <c r="K31" s="258"/>
      <c r="L31" s="258" t="s">
        <v>50</v>
      </c>
      <c r="M31" s="259"/>
      <c r="N31" s="266" t="s">
        <v>45</v>
      </c>
      <c r="O31" s="259"/>
      <c r="P31" s="266" t="str">
        <f aca="true" t="shared" si="10" ref="P31:P41">P7</f>
        <v>FORFAIT (F)</v>
      </c>
      <c r="Q31" s="267"/>
      <c r="R31" s="264" t="s">
        <v>37</v>
      </c>
      <c r="S31" s="265"/>
      <c r="T31"/>
      <c r="U31"/>
      <c r="V31"/>
      <c r="W31"/>
      <c r="X31"/>
      <c r="Y31"/>
      <c r="Z31"/>
      <c r="AA31"/>
      <c r="AB31"/>
      <c r="AC31"/>
      <c r="AD31" s="8"/>
      <c r="AE31" s="8"/>
    </row>
    <row r="32" spans="1:31" ht="18" customHeight="1">
      <c r="A32" s="182">
        <f aca="true" t="shared" si="11" ref="A32:I32">A8</f>
        <v>0.4166666666666667</v>
      </c>
      <c r="B32" s="183" t="str">
        <f t="shared" si="11"/>
        <v>M</v>
      </c>
      <c r="C32" s="15">
        <f t="shared" si="11"/>
        <v>1</v>
      </c>
      <c r="D32" s="184" t="str">
        <f t="shared" si="11"/>
        <v>Volley Haasrode-Leuven (VL-BRA)</v>
      </c>
      <c r="E32" s="185" t="str">
        <f t="shared" si="11"/>
        <v>DV Hasselt (LIMB)</v>
      </c>
      <c r="F32" s="179">
        <f t="shared" si="11"/>
        <v>0</v>
      </c>
      <c r="G32" s="181">
        <f t="shared" si="11"/>
        <v>2</v>
      </c>
      <c r="H32" s="179">
        <f t="shared" si="11"/>
        <v>13</v>
      </c>
      <c r="I32" s="181">
        <f t="shared" si="11"/>
        <v>25</v>
      </c>
      <c r="J32" s="179">
        <f aca="true" t="shared" si="12" ref="J32:K41">J8</f>
        <v>12</v>
      </c>
      <c r="K32" s="181">
        <f t="shared" si="12"/>
        <v>25</v>
      </c>
      <c r="L32" s="179">
        <f aca="true" t="shared" si="13" ref="L32:M41">L8</f>
        <v>0</v>
      </c>
      <c r="M32" s="181">
        <f t="shared" si="13"/>
        <v>0</v>
      </c>
      <c r="N32" s="179">
        <f aca="true" t="shared" si="14" ref="N32:O41">N8</f>
        <v>0</v>
      </c>
      <c r="O32" s="181">
        <f t="shared" si="14"/>
        <v>0</v>
      </c>
      <c r="P32" s="179">
        <f t="shared" si="10"/>
        <v>0</v>
      </c>
      <c r="Q32" s="181">
        <f aca="true" t="shared" si="15" ref="Q32:Q41">Q8</f>
        <v>0</v>
      </c>
      <c r="R32" s="179">
        <f aca="true" t="shared" si="16" ref="R32:S41">R8</f>
        <v>0</v>
      </c>
      <c r="S32" s="180">
        <f t="shared" si="16"/>
        <v>3</v>
      </c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8"/>
      <c r="AE32" s="8"/>
    </row>
    <row r="33" spans="1:31" ht="18" customHeight="1">
      <c r="A33" s="94">
        <f aca="true" t="shared" si="17" ref="A33:I33">A9</f>
        <v>0.4166666666666667</v>
      </c>
      <c r="B33" s="23" t="str">
        <f t="shared" si="17"/>
        <v>M</v>
      </c>
      <c r="C33" s="20">
        <f t="shared" si="17"/>
        <v>2</v>
      </c>
      <c r="D33" s="66" t="str">
        <f t="shared" si="17"/>
        <v>Vamos Stekene (O-VL)</v>
      </c>
      <c r="E33" s="67" t="str">
        <f t="shared" si="17"/>
        <v>Olvoc Olen (ANTW)</v>
      </c>
      <c r="F33" s="100">
        <f t="shared" si="17"/>
        <v>0</v>
      </c>
      <c r="G33" s="68">
        <f t="shared" si="17"/>
        <v>2</v>
      </c>
      <c r="H33" s="100">
        <f t="shared" si="17"/>
        <v>15</v>
      </c>
      <c r="I33" s="68">
        <f t="shared" si="17"/>
        <v>25</v>
      </c>
      <c r="J33" s="100">
        <f t="shared" si="12"/>
        <v>11</v>
      </c>
      <c r="K33" s="68">
        <f t="shared" si="12"/>
        <v>25</v>
      </c>
      <c r="L33" s="100">
        <f t="shared" si="13"/>
        <v>0</v>
      </c>
      <c r="M33" s="68">
        <f t="shared" si="13"/>
        <v>0</v>
      </c>
      <c r="N33" s="100">
        <f t="shared" si="14"/>
        <v>0</v>
      </c>
      <c r="O33" s="68">
        <f t="shared" si="14"/>
        <v>0</v>
      </c>
      <c r="P33" s="100">
        <f t="shared" si="10"/>
        <v>0</v>
      </c>
      <c r="Q33" s="68">
        <f t="shared" si="15"/>
        <v>0</v>
      </c>
      <c r="R33" s="100">
        <f t="shared" si="16"/>
        <v>0</v>
      </c>
      <c r="S33" s="177">
        <f t="shared" si="16"/>
        <v>3</v>
      </c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8"/>
      <c r="AE33" s="8"/>
    </row>
    <row r="34" spans="1:34" ht="18" customHeight="1">
      <c r="A34" s="94">
        <f aca="true" t="shared" si="18" ref="A34:I34">A10</f>
        <v>0.4583333333333333</v>
      </c>
      <c r="B34" s="23" t="str">
        <f t="shared" si="18"/>
        <v>M</v>
      </c>
      <c r="C34" s="20">
        <f t="shared" si="18"/>
        <v>1</v>
      </c>
      <c r="D34" s="66" t="str">
        <f t="shared" si="18"/>
        <v>Vamos Stekene (O-VL)</v>
      </c>
      <c r="E34" s="67" t="str">
        <f t="shared" si="18"/>
        <v>Wivo Wingene (W-VL)</v>
      </c>
      <c r="F34" s="100">
        <f t="shared" si="18"/>
        <v>0</v>
      </c>
      <c r="G34" s="68">
        <f t="shared" si="18"/>
        <v>2</v>
      </c>
      <c r="H34" s="100">
        <f t="shared" si="18"/>
        <v>12</v>
      </c>
      <c r="I34" s="68">
        <f t="shared" si="18"/>
        <v>25</v>
      </c>
      <c r="J34" s="100">
        <f t="shared" si="12"/>
        <v>20</v>
      </c>
      <c r="K34" s="68">
        <f t="shared" si="12"/>
        <v>25</v>
      </c>
      <c r="L34" s="100">
        <f t="shared" si="13"/>
        <v>0</v>
      </c>
      <c r="M34" s="68">
        <f t="shared" si="13"/>
        <v>0</v>
      </c>
      <c r="N34" s="100">
        <f t="shared" si="14"/>
        <v>0</v>
      </c>
      <c r="O34" s="68">
        <f t="shared" si="14"/>
        <v>0</v>
      </c>
      <c r="P34" s="100">
        <f t="shared" si="10"/>
        <v>0</v>
      </c>
      <c r="Q34" s="68">
        <f t="shared" si="15"/>
        <v>0</v>
      </c>
      <c r="R34" s="100">
        <f t="shared" si="16"/>
        <v>0</v>
      </c>
      <c r="S34" s="177">
        <f t="shared" si="16"/>
        <v>3</v>
      </c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8"/>
      <c r="AE34" s="8"/>
      <c r="AF34" s="24"/>
      <c r="AH34" s="24"/>
    </row>
    <row r="35" spans="1:31" ht="18" customHeight="1">
      <c r="A35" s="94">
        <f aca="true" t="shared" si="19" ref="A35:I35">A11</f>
        <v>0.5</v>
      </c>
      <c r="B35" s="23" t="str">
        <f t="shared" si="19"/>
        <v>M</v>
      </c>
      <c r="C35" s="20">
        <f t="shared" si="19"/>
        <v>1</v>
      </c>
      <c r="D35" s="66" t="str">
        <f t="shared" si="19"/>
        <v>DV Hasselt (LIMB)</v>
      </c>
      <c r="E35" s="67" t="str">
        <f t="shared" si="19"/>
        <v>Olvoc Olen (ANTW)</v>
      </c>
      <c r="F35" s="100">
        <f t="shared" si="19"/>
        <v>2</v>
      </c>
      <c r="G35" s="68">
        <f t="shared" si="19"/>
        <v>0</v>
      </c>
      <c r="H35" s="100">
        <f t="shared" si="19"/>
        <v>25</v>
      </c>
      <c r="I35" s="68">
        <f t="shared" si="19"/>
        <v>20</v>
      </c>
      <c r="J35" s="100">
        <f t="shared" si="12"/>
        <v>25</v>
      </c>
      <c r="K35" s="68">
        <f t="shared" si="12"/>
        <v>22</v>
      </c>
      <c r="L35" s="100">
        <f t="shared" si="13"/>
        <v>0</v>
      </c>
      <c r="M35" s="68">
        <f t="shared" si="13"/>
        <v>0</v>
      </c>
      <c r="N35" s="100">
        <f t="shared" si="14"/>
        <v>0</v>
      </c>
      <c r="O35" s="68">
        <f t="shared" si="14"/>
        <v>0</v>
      </c>
      <c r="P35" s="100">
        <f t="shared" si="10"/>
        <v>0</v>
      </c>
      <c r="Q35" s="68">
        <f t="shared" si="15"/>
        <v>0</v>
      </c>
      <c r="R35" s="100">
        <f t="shared" si="16"/>
        <v>3</v>
      </c>
      <c r="S35" s="177">
        <f t="shared" si="16"/>
        <v>0</v>
      </c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8"/>
      <c r="AE35" s="8"/>
    </row>
    <row r="36" spans="1:31" ht="18" customHeight="1">
      <c r="A36" s="94">
        <f aca="true" t="shared" si="20" ref="A36:I36">A12</f>
        <v>0.5</v>
      </c>
      <c r="B36" s="23" t="str">
        <f t="shared" si="20"/>
        <v>M</v>
      </c>
      <c r="C36" s="20">
        <f t="shared" si="20"/>
        <v>2</v>
      </c>
      <c r="D36" s="66" t="str">
        <f t="shared" si="20"/>
        <v>Wivo Wingene (W-VL)</v>
      </c>
      <c r="E36" s="67" t="str">
        <f t="shared" si="20"/>
        <v>Volley Haasrode-Leuven (VL-BRA)</v>
      </c>
      <c r="F36" s="100">
        <f t="shared" si="20"/>
        <v>2</v>
      </c>
      <c r="G36" s="68">
        <f t="shared" si="20"/>
        <v>0</v>
      </c>
      <c r="H36" s="100">
        <f t="shared" si="20"/>
        <v>25</v>
      </c>
      <c r="I36" s="68">
        <f t="shared" si="20"/>
        <v>8</v>
      </c>
      <c r="J36" s="100">
        <f t="shared" si="12"/>
        <v>25</v>
      </c>
      <c r="K36" s="68">
        <f t="shared" si="12"/>
        <v>11</v>
      </c>
      <c r="L36" s="100">
        <f t="shared" si="13"/>
        <v>0</v>
      </c>
      <c r="M36" s="68">
        <f t="shared" si="13"/>
        <v>0</v>
      </c>
      <c r="N36" s="100">
        <f t="shared" si="14"/>
        <v>0</v>
      </c>
      <c r="O36" s="68">
        <f t="shared" si="14"/>
        <v>0</v>
      </c>
      <c r="P36" s="100">
        <f t="shared" si="10"/>
        <v>0</v>
      </c>
      <c r="Q36" s="68">
        <f t="shared" si="15"/>
        <v>0</v>
      </c>
      <c r="R36" s="100">
        <f t="shared" si="16"/>
        <v>3</v>
      </c>
      <c r="S36" s="177">
        <f t="shared" si="16"/>
        <v>0</v>
      </c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8"/>
      <c r="AE36" s="8"/>
    </row>
    <row r="37" spans="1:31" ht="18" customHeight="1">
      <c r="A37" s="94">
        <f aca="true" t="shared" si="21" ref="A37:I37">A13</f>
        <v>0.5416666666666666</v>
      </c>
      <c r="B37" s="23" t="str">
        <f t="shared" si="21"/>
        <v>M</v>
      </c>
      <c r="C37" s="20">
        <f t="shared" si="21"/>
        <v>1</v>
      </c>
      <c r="D37" s="66" t="str">
        <f t="shared" si="21"/>
        <v>Volley Haasrode-Leuven (VL-BRA)</v>
      </c>
      <c r="E37" s="67" t="str">
        <f t="shared" si="21"/>
        <v>Vamos Stekene (O-VL)</v>
      </c>
      <c r="F37" s="100">
        <f t="shared" si="21"/>
        <v>0</v>
      </c>
      <c r="G37" s="68">
        <f t="shared" si="21"/>
        <v>2</v>
      </c>
      <c r="H37" s="100">
        <f t="shared" si="21"/>
        <v>21</v>
      </c>
      <c r="I37" s="68">
        <f t="shared" si="21"/>
        <v>25</v>
      </c>
      <c r="J37" s="100">
        <f t="shared" si="12"/>
        <v>22</v>
      </c>
      <c r="K37" s="68">
        <f t="shared" si="12"/>
        <v>25</v>
      </c>
      <c r="L37" s="100">
        <f t="shared" si="13"/>
        <v>0</v>
      </c>
      <c r="M37" s="68">
        <f t="shared" si="13"/>
        <v>0</v>
      </c>
      <c r="N37" s="100">
        <f t="shared" si="14"/>
        <v>0</v>
      </c>
      <c r="O37" s="68">
        <f t="shared" si="14"/>
        <v>0</v>
      </c>
      <c r="P37" s="100">
        <f t="shared" si="10"/>
        <v>0</v>
      </c>
      <c r="Q37" s="68">
        <f t="shared" si="15"/>
        <v>0</v>
      </c>
      <c r="R37" s="100">
        <f t="shared" si="16"/>
        <v>0</v>
      </c>
      <c r="S37" s="177">
        <f t="shared" si="16"/>
        <v>3</v>
      </c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8"/>
      <c r="AE37" s="8"/>
    </row>
    <row r="38" spans="1:31" ht="18" customHeight="1">
      <c r="A38" s="94">
        <f aca="true" t="shared" si="22" ref="A38:I38">A14</f>
        <v>0.5833333333333334</v>
      </c>
      <c r="B38" s="23" t="str">
        <f t="shared" si="22"/>
        <v>M</v>
      </c>
      <c r="C38" s="20">
        <f t="shared" si="22"/>
        <v>1</v>
      </c>
      <c r="D38" s="66" t="str">
        <f t="shared" si="22"/>
        <v>DV Hasselt (LIMB)</v>
      </c>
      <c r="E38" s="67" t="str">
        <f t="shared" si="22"/>
        <v>Wivo Wingene (W-VL)</v>
      </c>
      <c r="F38" s="100">
        <f t="shared" si="22"/>
        <v>2</v>
      </c>
      <c r="G38" s="68">
        <f t="shared" si="22"/>
        <v>0</v>
      </c>
      <c r="H38" s="100">
        <f t="shared" si="22"/>
        <v>25</v>
      </c>
      <c r="I38" s="68">
        <f t="shared" si="22"/>
        <v>21</v>
      </c>
      <c r="J38" s="100">
        <f t="shared" si="12"/>
        <v>25</v>
      </c>
      <c r="K38" s="68">
        <f t="shared" si="12"/>
        <v>21</v>
      </c>
      <c r="L38" s="100">
        <f t="shared" si="13"/>
        <v>0</v>
      </c>
      <c r="M38" s="68">
        <f t="shared" si="13"/>
        <v>0</v>
      </c>
      <c r="N38" s="100">
        <f t="shared" si="14"/>
        <v>0</v>
      </c>
      <c r="O38" s="68">
        <f t="shared" si="14"/>
        <v>0</v>
      </c>
      <c r="P38" s="100">
        <f t="shared" si="10"/>
        <v>0</v>
      </c>
      <c r="Q38" s="68">
        <f t="shared" si="15"/>
        <v>0</v>
      </c>
      <c r="R38" s="100">
        <f t="shared" si="16"/>
        <v>3</v>
      </c>
      <c r="S38" s="177">
        <f t="shared" si="16"/>
        <v>0</v>
      </c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8"/>
      <c r="AE38" s="8"/>
    </row>
    <row r="39" spans="1:31" ht="18" customHeight="1">
      <c r="A39" s="94">
        <f aca="true" t="shared" si="23" ref="A39:I39">A15</f>
        <v>0.625</v>
      </c>
      <c r="B39" s="23" t="str">
        <f t="shared" si="23"/>
        <v>M</v>
      </c>
      <c r="C39" s="20">
        <f t="shared" si="23"/>
        <v>1</v>
      </c>
      <c r="D39" s="66" t="str">
        <f t="shared" si="23"/>
        <v>Olvoc Olen (ANTW)</v>
      </c>
      <c r="E39" s="67" t="str">
        <f t="shared" si="23"/>
        <v>Volley Haasrode-Leuven (VL-BRA)</v>
      </c>
      <c r="F39" s="100">
        <f t="shared" si="23"/>
        <v>2</v>
      </c>
      <c r="G39" s="68">
        <f t="shared" si="23"/>
        <v>0</v>
      </c>
      <c r="H39" s="100">
        <f t="shared" si="23"/>
        <v>25</v>
      </c>
      <c r="I39" s="68">
        <f t="shared" si="23"/>
        <v>9</v>
      </c>
      <c r="J39" s="100">
        <f t="shared" si="12"/>
        <v>25</v>
      </c>
      <c r="K39" s="68">
        <f t="shared" si="12"/>
        <v>14</v>
      </c>
      <c r="L39" s="100">
        <f t="shared" si="13"/>
        <v>0</v>
      </c>
      <c r="M39" s="68">
        <f t="shared" si="13"/>
        <v>0</v>
      </c>
      <c r="N39" s="100">
        <f t="shared" si="14"/>
        <v>0</v>
      </c>
      <c r="O39" s="68">
        <f t="shared" si="14"/>
        <v>0</v>
      </c>
      <c r="P39" s="100">
        <f t="shared" si="10"/>
        <v>0</v>
      </c>
      <c r="Q39" s="68">
        <f t="shared" si="15"/>
        <v>0</v>
      </c>
      <c r="R39" s="100">
        <f t="shared" si="16"/>
        <v>3</v>
      </c>
      <c r="S39" s="177">
        <f t="shared" si="16"/>
        <v>0</v>
      </c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8"/>
      <c r="AE39" s="8"/>
    </row>
    <row r="40" spans="1:31" ht="18" customHeight="1">
      <c r="A40" s="94">
        <f aca="true" t="shared" si="24" ref="A40:I40">A16</f>
        <v>0.625</v>
      </c>
      <c r="B40" s="23" t="str">
        <f t="shared" si="24"/>
        <v>M</v>
      </c>
      <c r="C40" s="20">
        <f t="shared" si="24"/>
        <v>2</v>
      </c>
      <c r="D40" s="66" t="str">
        <f t="shared" si="24"/>
        <v>DV Hasselt (LIMB)</v>
      </c>
      <c r="E40" s="67" t="str">
        <f t="shared" si="24"/>
        <v>Vamos Stekene (O-VL)</v>
      </c>
      <c r="F40" s="100">
        <f t="shared" si="24"/>
        <v>1</v>
      </c>
      <c r="G40" s="68">
        <f t="shared" si="24"/>
        <v>1</v>
      </c>
      <c r="H40" s="100">
        <f t="shared" si="24"/>
        <v>25</v>
      </c>
      <c r="I40" s="68">
        <f t="shared" si="24"/>
        <v>20</v>
      </c>
      <c r="J40" s="100">
        <f t="shared" si="12"/>
        <v>25</v>
      </c>
      <c r="K40" s="68">
        <f t="shared" si="12"/>
        <v>27</v>
      </c>
      <c r="L40" s="100">
        <f t="shared" si="13"/>
        <v>0</v>
      </c>
      <c r="M40" s="68">
        <f t="shared" si="13"/>
        <v>0</v>
      </c>
      <c r="N40" s="100">
        <f t="shared" si="14"/>
        <v>0</v>
      </c>
      <c r="O40" s="68">
        <f t="shared" si="14"/>
        <v>0</v>
      </c>
      <c r="P40" s="100">
        <f t="shared" si="10"/>
        <v>0</v>
      </c>
      <c r="Q40" s="68">
        <f t="shared" si="15"/>
        <v>0</v>
      </c>
      <c r="R40" s="100">
        <f t="shared" si="16"/>
        <v>2</v>
      </c>
      <c r="S40" s="177">
        <f t="shared" si="16"/>
        <v>1</v>
      </c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8"/>
      <c r="AE40" s="8"/>
    </row>
    <row r="41" spans="1:31" ht="18" customHeight="1" thickBot="1">
      <c r="A41" s="95">
        <f aca="true" t="shared" si="25" ref="A41:I41">A17</f>
        <v>0.6666666666666666</v>
      </c>
      <c r="B41" s="25" t="str">
        <f t="shared" si="25"/>
        <v>M</v>
      </c>
      <c r="C41" s="55">
        <f t="shared" si="25"/>
        <v>1</v>
      </c>
      <c r="D41" s="69" t="str">
        <f t="shared" si="25"/>
        <v>Wivo Wingene (W-VL)</v>
      </c>
      <c r="E41" s="70" t="str">
        <f t="shared" si="25"/>
        <v>Olvoc Olen (ANTW)</v>
      </c>
      <c r="F41" s="101">
        <f t="shared" si="25"/>
        <v>0</v>
      </c>
      <c r="G41" s="71">
        <f t="shared" si="25"/>
        <v>2</v>
      </c>
      <c r="H41" s="101">
        <f t="shared" si="25"/>
        <v>13</v>
      </c>
      <c r="I41" s="71">
        <f t="shared" si="25"/>
        <v>25</v>
      </c>
      <c r="J41" s="101">
        <f t="shared" si="12"/>
        <v>18</v>
      </c>
      <c r="K41" s="71">
        <f t="shared" si="12"/>
        <v>25</v>
      </c>
      <c r="L41" s="101">
        <f t="shared" si="13"/>
        <v>0</v>
      </c>
      <c r="M41" s="71">
        <f t="shared" si="13"/>
        <v>0</v>
      </c>
      <c r="N41" s="101">
        <f t="shared" si="14"/>
        <v>0</v>
      </c>
      <c r="O41" s="71">
        <f t="shared" si="14"/>
        <v>0</v>
      </c>
      <c r="P41" s="101">
        <f t="shared" si="10"/>
        <v>0</v>
      </c>
      <c r="Q41" s="71">
        <f t="shared" si="15"/>
        <v>0</v>
      </c>
      <c r="R41" s="101">
        <f t="shared" si="16"/>
        <v>0</v>
      </c>
      <c r="S41" s="178">
        <f t="shared" si="16"/>
        <v>3</v>
      </c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8"/>
      <c r="AE41" s="8"/>
    </row>
    <row r="42" spans="6:17" ht="12.7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 ht="12.7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3:19" ht="12.75" customHeight="1">
      <c r="C44" s="260" t="str">
        <f>$AF$5</f>
        <v>EINDKLASEMENT</v>
      </c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</row>
    <row r="45" spans="3:19" ht="15.75" customHeight="1" thickBot="1">
      <c r="C45" s="262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</row>
    <row r="46" spans="3:32" ht="13.5" thickBot="1">
      <c r="C46" s="90"/>
      <c r="D46" s="91" t="s">
        <v>6</v>
      </c>
      <c r="E46" s="92"/>
      <c r="F46" s="93" t="str">
        <f aca="true" t="shared" si="26" ref="F46:M46">AH6</f>
        <v>AW</v>
      </c>
      <c r="G46" s="93" t="str">
        <f t="shared" si="26"/>
        <v>GW</v>
      </c>
      <c r="H46" s="93" t="str">
        <f t="shared" si="26"/>
        <v>GW2</v>
      </c>
      <c r="I46" s="93" t="str">
        <f t="shared" si="26"/>
        <v>VW</v>
      </c>
      <c r="J46" s="93" t="str">
        <f t="shared" si="26"/>
        <v>VW1</v>
      </c>
      <c r="K46" s="93" t="str">
        <f t="shared" si="26"/>
        <v>F</v>
      </c>
      <c r="L46" s="93" t="str">
        <f t="shared" si="26"/>
        <v>GS</v>
      </c>
      <c r="M46" s="93" t="str">
        <f t="shared" si="26"/>
        <v>VS</v>
      </c>
      <c r="N46" s="93" t="s">
        <v>40</v>
      </c>
      <c r="O46" s="93" t="s">
        <v>41</v>
      </c>
      <c r="P46" s="93" t="str">
        <f>AR6</f>
        <v>TP</v>
      </c>
      <c r="Q46" s="93" t="str">
        <f aca="true" t="shared" si="27" ref="Q46:Q51">AU6</f>
        <v>RG</v>
      </c>
      <c r="R46" s="93" t="str">
        <f>AS6</f>
        <v>QS</v>
      </c>
      <c r="S46" s="169" t="s">
        <v>42</v>
      </c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8"/>
      <c r="AF46" s="8"/>
    </row>
    <row r="47" spans="3:32" ht="18" customHeight="1" thickTop="1">
      <c r="C47" s="206">
        <f aca="true" t="shared" si="28" ref="C47:D51">AF7</f>
        <v>1</v>
      </c>
      <c r="D47" s="274" t="str">
        <f t="shared" si="28"/>
        <v>DV Hasselt (LIMB)</v>
      </c>
      <c r="E47" s="275"/>
      <c r="F47" s="78">
        <f aca="true" t="shared" si="29" ref="F47:P51">AH7</f>
        <v>4</v>
      </c>
      <c r="G47" s="79">
        <f t="shared" si="29"/>
        <v>3</v>
      </c>
      <c r="H47" s="79">
        <f t="shared" si="29"/>
        <v>1</v>
      </c>
      <c r="I47" s="79">
        <f t="shared" si="29"/>
        <v>0</v>
      </c>
      <c r="J47" s="79">
        <f t="shared" si="29"/>
        <v>0</v>
      </c>
      <c r="K47" s="79">
        <f t="shared" si="29"/>
        <v>0</v>
      </c>
      <c r="L47" s="79">
        <f t="shared" si="29"/>
        <v>7</v>
      </c>
      <c r="M47" s="79">
        <f t="shared" si="29"/>
        <v>1</v>
      </c>
      <c r="N47" s="79">
        <f t="shared" si="29"/>
        <v>0</v>
      </c>
      <c r="O47" s="79">
        <f t="shared" si="29"/>
        <v>0</v>
      </c>
      <c r="P47" s="103">
        <f t="shared" si="29"/>
        <v>11</v>
      </c>
      <c r="Q47" s="79">
        <f t="shared" si="27"/>
        <v>0</v>
      </c>
      <c r="R47" s="218">
        <f>L47/M47</f>
        <v>7</v>
      </c>
      <c r="S47" s="219" t="e">
        <f>N47/O47</f>
        <v>#DIV/0!</v>
      </c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8"/>
      <c r="AF47" s="8"/>
    </row>
    <row r="48" spans="3:32" ht="18" customHeight="1">
      <c r="C48" s="207">
        <v>2</v>
      </c>
      <c r="D48" s="253" t="str">
        <f t="shared" si="28"/>
        <v>Olvoc Olen (ANTW)</v>
      </c>
      <c r="E48" s="254"/>
      <c r="F48" s="80">
        <f t="shared" si="29"/>
        <v>4</v>
      </c>
      <c r="G48" s="81">
        <f t="shared" si="29"/>
        <v>3</v>
      </c>
      <c r="H48" s="81">
        <f t="shared" si="29"/>
        <v>0</v>
      </c>
      <c r="I48" s="81">
        <f t="shared" si="29"/>
        <v>1</v>
      </c>
      <c r="J48" s="81">
        <f t="shared" si="29"/>
        <v>0</v>
      </c>
      <c r="K48" s="81">
        <f t="shared" si="29"/>
        <v>0</v>
      </c>
      <c r="L48" s="81">
        <f t="shared" si="29"/>
        <v>6</v>
      </c>
      <c r="M48" s="81">
        <f t="shared" si="29"/>
        <v>2</v>
      </c>
      <c r="N48" s="81">
        <f t="shared" si="29"/>
        <v>0</v>
      </c>
      <c r="O48" s="81">
        <f t="shared" si="29"/>
        <v>0</v>
      </c>
      <c r="P48" s="104">
        <f t="shared" si="29"/>
        <v>9</v>
      </c>
      <c r="Q48" s="81">
        <f t="shared" si="27"/>
        <v>0</v>
      </c>
      <c r="R48" s="220">
        <f>L48/M48</f>
        <v>3</v>
      </c>
      <c r="S48" s="221" t="e">
        <f>N48/O48</f>
        <v>#DIV/0!</v>
      </c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8"/>
      <c r="AF48" s="8"/>
    </row>
    <row r="49" spans="3:32" ht="18" customHeight="1">
      <c r="C49" s="207">
        <v>3</v>
      </c>
      <c r="D49" s="253" t="str">
        <f t="shared" si="28"/>
        <v>Wivo Wingene (W-VL)</v>
      </c>
      <c r="E49" s="254"/>
      <c r="F49" s="80">
        <f t="shared" si="29"/>
        <v>4</v>
      </c>
      <c r="G49" s="81">
        <f t="shared" si="29"/>
        <v>2</v>
      </c>
      <c r="H49" s="81">
        <f t="shared" si="29"/>
        <v>0</v>
      </c>
      <c r="I49" s="81">
        <f t="shared" si="29"/>
        <v>2</v>
      </c>
      <c r="J49" s="81">
        <f t="shared" si="29"/>
        <v>0</v>
      </c>
      <c r="K49" s="81">
        <f t="shared" si="29"/>
        <v>0</v>
      </c>
      <c r="L49" s="81">
        <f t="shared" si="29"/>
        <v>4</v>
      </c>
      <c r="M49" s="81">
        <f t="shared" si="29"/>
        <v>4</v>
      </c>
      <c r="N49" s="81">
        <f t="shared" si="29"/>
        <v>0</v>
      </c>
      <c r="O49" s="81">
        <f t="shared" si="29"/>
        <v>0</v>
      </c>
      <c r="P49" s="104">
        <f t="shared" si="29"/>
        <v>6</v>
      </c>
      <c r="Q49" s="81">
        <f t="shared" si="27"/>
        <v>0</v>
      </c>
      <c r="R49" s="220">
        <f>L49/M49</f>
        <v>1</v>
      </c>
      <c r="S49" s="221" t="e">
        <f>N49/O49</f>
        <v>#DIV/0!</v>
      </c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8"/>
      <c r="AF49" s="8"/>
    </row>
    <row r="50" spans="3:32" ht="18" customHeight="1">
      <c r="C50" s="207">
        <v>4</v>
      </c>
      <c r="D50" s="253" t="str">
        <f t="shared" si="28"/>
        <v>Vamos Stekene (O-VL)</v>
      </c>
      <c r="E50" s="254"/>
      <c r="F50" s="80">
        <f t="shared" si="29"/>
        <v>4</v>
      </c>
      <c r="G50" s="81">
        <f t="shared" si="29"/>
        <v>1</v>
      </c>
      <c r="H50" s="81">
        <f t="shared" si="29"/>
        <v>0</v>
      </c>
      <c r="I50" s="81">
        <f t="shared" si="29"/>
        <v>2</v>
      </c>
      <c r="J50" s="81">
        <f t="shared" si="29"/>
        <v>1</v>
      </c>
      <c r="K50" s="81">
        <f t="shared" si="29"/>
        <v>0</v>
      </c>
      <c r="L50" s="81">
        <f t="shared" si="29"/>
        <v>3</v>
      </c>
      <c r="M50" s="81">
        <f t="shared" si="29"/>
        <v>5</v>
      </c>
      <c r="N50" s="81">
        <f t="shared" si="29"/>
        <v>0</v>
      </c>
      <c r="O50" s="81">
        <f t="shared" si="29"/>
        <v>0</v>
      </c>
      <c r="P50" s="104">
        <f t="shared" si="29"/>
        <v>4</v>
      </c>
      <c r="Q50" s="81">
        <f t="shared" si="27"/>
        <v>0</v>
      </c>
      <c r="R50" s="220">
        <f>L50/M50</f>
        <v>0.6</v>
      </c>
      <c r="S50" s="221" t="e">
        <f>N50/O50</f>
        <v>#DIV/0!</v>
      </c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8"/>
      <c r="AF50" s="8"/>
    </row>
    <row r="51" spans="3:32" ht="18" customHeight="1" thickBot="1">
      <c r="C51" s="208">
        <v>5</v>
      </c>
      <c r="D51" s="272" t="str">
        <f t="shared" si="28"/>
        <v>Volley Haasrode-Leuven (VL-BRA)</v>
      </c>
      <c r="E51" s="273"/>
      <c r="F51" s="82">
        <f t="shared" si="29"/>
        <v>4</v>
      </c>
      <c r="G51" s="83">
        <f t="shared" si="29"/>
        <v>0</v>
      </c>
      <c r="H51" s="83">
        <f t="shared" si="29"/>
        <v>0</v>
      </c>
      <c r="I51" s="83">
        <f t="shared" si="29"/>
        <v>4</v>
      </c>
      <c r="J51" s="83">
        <f t="shared" si="29"/>
        <v>0</v>
      </c>
      <c r="K51" s="83">
        <f t="shared" si="29"/>
        <v>0</v>
      </c>
      <c r="L51" s="83">
        <f t="shared" si="29"/>
        <v>0</v>
      </c>
      <c r="M51" s="83">
        <f t="shared" si="29"/>
        <v>8</v>
      </c>
      <c r="N51" s="83">
        <f t="shared" si="29"/>
        <v>0</v>
      </c>
      <c r="O51" s="83">
        <f t="shared" si="29"/>
        <v>0</v>
      </c>
      <c r="P51" s="105">
        <f t="shared" si="29"/>
        <v>0</v>
      </c>
      <c r="Q51" s="83">
        <f t="shared" si="27"/>
        <v>0</v>
      </c>
      <c r="R51" s="222">
        <f>L51/M51</f>
        <v>0</v>
      </c>
      <c r="S51" s="223" t="e">
        <f>N51/O51</f>
        <v>#DIV/0!</v>
      </c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8"/>
      <c r="AF51" s="8"/>
    </row>
    <row r="52" spans="14:17" ht="12.75">
      <c r="N52"/>
      <c r="O52"/>
      <c r="P52"/>
      <c r="Q52"/>
    </row>
  </sheetData>
  <sheetProtection sheet="1" objects="1" scenarios="1" selectLockedCells="1"/>
  <mergeCells count="27">
    <mergeCell ref="BG5:BX5"/>
    <mergeCell ref="A2:S2"/>
    <mergeCell ref="A3:S3"/>
    <mergeCell ref="A4:S4"/>
    <mergeCell ref="AF2:AW2"/>
    <mergeCell ref="AF3:AW3"/>
    <mergeCell ref="AF4:AW4"/>
    <mergeCell ref="AF5:AW5"/>
    <mergeCell ref="R7:S7"/>
    <mergeCell ref="L7:M7"/>
    <mergeCell ref="D51:E51"/>
    <mergeCell ref="P7:Q7"/>
    <mergeCell ref="N31:O31"/>
    <mergeCell ref="D47:E47"/>
    <mergeCell ref="D48:E48"/>
    <mergeCell ref="H7:K7"/>
    <mergeCell ref="H31:K31"/>
    <mergeCell ref="F31:G31"/>
    <mergeCell ref="D49:E49"/>
    <mergeCell ref="D50:E50"/>
    <mergeCell ref="A28:S28"/>
    <mergeCell ref="A29:S29"/>
    <mergeCell ref="A30:S30"/>
    <mergeCell ref="L31:M31"/>
    <mergeCell ref="C44:S45"/>
    <mergeCell ref="R31:S31"/>
    <mergeCell ref="P31:Q31"/>
  </mergeCells>
  <printOptions/>
  <pageMargins left="0.5511811023622047" right="0.5511811023622047" top="0.984251968503937" bottom="0.984251968503937" header="0.5118110236220472" footer="0.5118110236220472"/>
  <pageSetup fitToHeight="1" fitToWidth="1" horizontalDpi="300" verticalDpi="300" orientation="landscape" paperSize="9" scale="76" r:id="rId4"/>
  <legacyDrawing r:id="rId3"/>
  <oleObjects>
    <oleObject progId="Word.Document.8" shapeId="1811647" r:id="rId1"/>
    <oleObject progId="Word.Document.8" shapeId="181164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3" tint="0.5999900102615356"/>
    <pageSetUpPr fitToPage="1"/>
  </sheetPr>
  <dimension ref="A2:BX52"/>
  <sheetViews>
    <sheetView showGridLines="0" tabSelected="1" zoomScalePageLayoutView="0" workbookViewId="0" topLeftCell="F1">
      <selection activeCell="AG7" sqref="AG7:AR11"/>
    </sheetView>
  </sheetViews>
  <sheetFormatPr defaultColWidth="9.140625" defaultRowHeight="12.75"/>
  <cols>
    <col min="1" max="1" width="5.8515625" style="6" customWidth="1"/>
    <col min="2" max="2" width="2.57421875" style="6" bestFit="1" customWidth="1"/>
    <col min="3" max="3" width="5.57421875" style="7" bestFit="1" customWidth="1"/>
    <col min="4" max="5" width="25.8515625" style="6" bestFit="1" customWidth="1"/>
    <col min="6" max="17" width="6.57421875" style="6" customWidth="1"/>
    <col min="18" max="19" width="8.8515625" style="7" bestFit="1" customWidth="1"/>
    <col min="20" max="20" width="6.8515625" style="7" customWidth="1"/>
    <col min="21" max="21" width="5.421875" style="7" hidden="1" customWidth="1"/>
    <col min="22" max="22" width="5.57421875" style="7" hidden="1" customWidth="1"/>
    <col min="23" max="23" width="6.421875" style="7" hidden="1" customWidth="1"/>
    <col min="24" max="24" width="6.57421875" style="7" hidden="1" customWidth="1"/>
    <col min="25" max="25" width="4.421875" style="7" hidden="1" customWidth="1"/>
    <col min="26" max="26" width="4.57421875" style="7" hidden="1" customWidth="1"/>
    <col min="27" max="27" width="4.421875" style="7" hidden="1" customWidth="1"/>
    <col min="28" max="28" width="4.57421875" style="7" hidden="1" customWidth="1"/>
    <col min="29" max="29" width="4.421875" style="7" hidden="1" customWidth="1"/>
    <col min="30" max="30" width="4.57421875" style="6" hidden="1" customWidth="1"/>
    <col min="31" max="31" width="4.00390625" style="6" customWidth="1"/>
    <col min="32" max="32" width="4.57421875" style="6" customWidth="1"/>
    <col min="33" max="33" width="20.140625" style="6" customWidth="1"/>
    <col min="34" max="34" width="5.8515625" style="6" bestFit="1" customWidth="1"/>
    <col min="35" max="35" width="4.57421875" style="6" customWidth="1"/>
    <col min="36" max="36" width="5.57421875" style="6" bestFit="1" customWidth="1"/>
    <col min="37" max="38" width="4.57421875" style="6" customWidth="1"/>
    <col min="39" max="39" width="4.421875" style="6" customWidth="1"/>
    <col min="40" max="41" width="5.00390625" style="6" bestFit="1" customWidth="1"/>
    <col min="42" max="42" width="7.00390625" style="6" customWidth="1"/>
    <col min="43" max="43" width="7.57421875" style="6" bestFit="1" customWidth="1"/>
    <col min="44" max="44" width="7.8515625" style="6" customWidth="1"/>
    <col min="45" max="45" width="9.8515625" style="6" customWidth="1"/>
    <col min="46" max="46" width="8.57421875" style="6" hidden="1" customWidth="1"/>
    <col min="47" max="47" width="3.140625" style="6" bestFit="1" customWidth="1"/>
    <col min="48" max="48" width="7.57421875" style="6" bestFit="1" customWidth="1"/>
    <col min="49" max="49" width="7.57421875" style="6" hidden="1" customWidth="1"/>
    <col min="50" max="58" width="9.140625" style="6" customWidth="1"/>
    <col min="59" max="59" width="9.140625" style="6" hidden="1" customWidth="1"/>
    <col min="60" max="60" width="19.8515625" style="6" hidden="1" customWidth="1"/>
    <col min="61" max="76" width="9.140625" style="6" hidden="1" customWidth="1"/>
    <col min="77" max="16384" width="9.140625" style="6" customWidth="1"/>
  </cols>
  <sheetData>
    <row r="1" ht="12.75"/>
    <row r="2" spans="1:49" ht="18">
      <c r="A2" s="255" t="str">
        <f>ALGEMEEN!$B$2</f>
        <v>VV-Jeugdkampioenschappen 2-tegen-2 (2B) 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AD2" s="7"/>
      <c r="AE2" s="7"/>
      <c r="AF2" s="255" t="str">
        <f>ALGEMEEN!B2</f>
        <v>VV-Jeugdkampioenschappen 2-tegen-2 (2B) </v>
      </c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</row>
    <row r="3" spans="1:49" ht="18">
      <c r="A3" s="255">
        <f>ALGEMEEN!$B$3</f>
        <v>42856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AD3" s="7"/>
      <c r="AE3" s="7"/>
      <c r="AF3" s="255">
        <f>ALGEMEEN!B3</f>
        <v>42856</v>
      </c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</row>
    <row r="4" spans="1:49" ht="15">
      <c r="A4" s="256" t="str">
        <f>ALGEMEEN!$D$6</f>
        <v>JONGENS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AD4" s="7"/>
      <c r="AE4" s="7"/>
      <c r="AF4" s="256" t="str">
        <f>$A$4</f>
        <v>JONGENS</v>
      </c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</row>
    <row r="5" spans="30:76" ht="15">
      <c r="AD5" s="7"/>
      <c r="AE5" s="7"/>
      <c r="AF5" s="276" t="str">
        <f>IF(AND(AH7=4,AH8=4,AH9=4,AH10=4,AH11=4),"EINDKLASEMENT","TUSSENKLASSEMENT")</f>
        <v>EINDKLASEMENT</v>
      </c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BG5" s="276" t="s">
        <v>62</v>
      </c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</row>
    <row r="6" spans="30:76" ht="13.5" thickBot="1">
      <c r="AD6" s="8"/>
      <c r="AE6" s="8"/>
      <c r="AF6" s="3"/>
      <c r="AG6" s="4" t="s">
        <v>6</v>
      </c>
      <c r="AH6" s="5" t="s">
        <v>7</v>
      </c>
      <c r="AI6" s="5" t="s">
        <v>8</v>
      </c>
      <c r="AJ6" s="5" t="s">
        <v>38</v>
      </c>
      <c r="AK6" s="5" t="s">
        <v>9</v>
      </c>
      <c r="AL6" s="5" t="s">
        <v>39</v>
      </c>
      <c r="AM6" s="5" t="s">
        <v>10</v>
      </c>
      <c r="AN6" s="5" t="s">
        <v>11</v>
      </c>
      <c r="AO6" s="5" t="s">
        <v>12</v>
      </c>
      <c r="AP6" s="5" t="s">
        <v>40</v>
      </c>
      <c r="AQ6" s="5" t="s">
        <v>41</v>
      </c>
      <c r="AR6" s="5" t="s">
        <v>13</v>
      </c>
      <c r="AS6" s="5" t="s">
        <v>43</v>
      </c>
      <c r="AT6" s="5" t="s">
        <v>63</v>
      </c>
      <c r="AU6" s="5" t="s">
        <v>44</v>
      </c>
      <c r="AV6" s="5" t="s">
        <v>42</v>
      </c>
      <c r="AW6" s="5" t="s">
        <v>64</v>
      </c>
      <c r="BG6" s="3"/>
      <c r="BH6" s="4" t="s">
        <v>6</v>
      </c>
      <c r="BI6" s="5" t="s">
        <v>7</v>
      </c>
      <c r="BJ6" s="5" t="s">
        <v>8</v>
      </c>
      <c r="BK6" s="5" t="s">
        <v>38</v>
      </c>
      <c r="BL6" s="5" t="s">
        <v>9</v>
      </c>
      <c r="BM6" s="5" t="s">
        <v>39</v>
      </c>
      <c r="BN6" s="5" t="s">
        <v>10</v>
      </c>
      <c r="BO6" s="5" t="s">
        <v>11</v>
      </c>
      <c r="BP6" s="5" t="s">
        <v>12</v>
      </c>
      <c r="BQ6" s="5" t="s">
        <v>40</v>
      </c>
      <c r="BR6" s="5" t="s">
        <v>41</v>
      </c>
      <c r="BS6" s="5" t="s">
        <v>13</v>
      </c>
      <c r="BT6" s="5" t="s">
        <v>43</v>
      </c>
      <c r="BU6" s="5" t="s">
        <v>63</v>
      </c>
      <c r="BV6" s="5" t="s">
        <v>44</v>
      </c>
      <c r="BW6" s="5" t="s">
        <v>42</v>
      </c>
      <c r="BX6" s="5" t="s">
        <v>64</v>
      </c>
    </row>
    <row r="7" spans="1:76" ht="13.5" thickBot="1">
      <c r="A7" s="9" t="s">
        <v>0</v>
      </c>
      <c r="B7" s="10" t="s">
        <v>33</v>
      </c>
      <c r="C7" s="11" t="s">
        <v>1</v>
      </c>
      <c r="D7" s="12" t="s">
        <v>2</v>
      </c>
      <c r="E7" s="12" t="s">
        <v>3</v>
      </c>
      <c r="F7" s="13" t="s">
        <v>4</v>
      </c>
      <c r="G7" s="13"/>
      <c r="H7" s="270" t="s">
        <v>5</v>
      </c>
      <c r="I7" s="271"/>
      <c r="J7" s="271"/>
      <c r="K7" s="271"/>
      <c r="L7" s="270" t="s">
        <v>50</v>
      </c>
      <c r="M7" s="271"/>
      <c r="N7" s="13" t="s">
        <v>45</v>
      </c>
      <c r="O7" s="13"/>
      <c r="P7" s="270" t="s">
        <v>35</v>
      </c>
      <c r="Q7" s="271"/>
      <c r="R7" s="268" t="s">
        <v>37</v>
      </c>
      <c r="S7" s="269"/>
      <c r="T7"/>
      <c r="U7" s="158" t="s">
        <v>52</v>
      </c>
      <c r="V7" s="156" t="s">
        <v>53</v>
      </c>
      <c r="W7" s="156" t="s">
        <v>56</v>
      </c>
      <c r="X7" s="156" t="s">
        <v>57</v>
      </c>
      <c r="Y7" s="156" t="s">
        <v>60</v>
      </c>
      <c r="Z7" s="156" t="s">
        <v>61</v>
      </c>
      <c r="AA7" s="156" t="s">
        <v>58</v>
      </c>
      <c r="AB7" s="156" t="s">
        <v>59</v>
      </c>
      <c r="AC7" s="156" t="s">
        <v>54</v>
      </c>
      <c r="AD7" s="157" t="s">
        <v>55</v>
      </c>
      <c r="AE7"/>
      <c r="AF7" s="45">
        <v>1</v>
      </c>
      <c r="AG7" s="17" t="s">
        <v>121</v>
      </c>
      <c r="AH7" s="106">
        <v>4</v>
      </c>
      <c r="AI7" s="106">
        <v>3</v>
      </c>
      <c r="AJ7" s="106">
        <v>1</v>
      </c>
      <c r="AK7" s="106">
        <v>0</v>
      </c>
      <c r="AL7" s="106">
        <v>0</v>
      </c>
      <c r="AM7" s="106">
        <v>0</v>
      </c>
      <c r="AN7" s="106">
        <v>7</v>
      </c>
      <c r="AO7" s="106">
        <v>1</v>
      </c>
      <c r="AP7" s="106">
        <v>0</v>
      </c>
      <c r="AQ7" s="106">
        <v>0</v>
      </c>
      <c r="AR7" s="20">
        <v>11</v>
      </c>
      <c r="AS7" s="102">
        <f>_xlfn.IFERROR(AN7/AO7,0)</f>
        <v>7</v>
      </c>
      <c r="AT7" s="160">
        <f>AR7+(AS7/10)</f>
        <v>11.7</v>
      </c>
      <c r="AU7" s="107">
        <v>0</v>
      </c>
      <c r="AV7" s="102">
        <f>_xlfn.IFERROR(AP7/AQ7,0)</f>
        <v>0</v>
      </c>
      <c r="AW7" s="102">
        <f>AU7+(AV7/10)</f>
        <v>0</v>
      </c>
      <c r="BG7" s="106">
        <v>1</v>
      </c>
      <c r="BH7" s="155" t="s">
        <v>139</v>
      </c>
      <c r="BI7" s="20">
        <f>SUM(BJ7:BM7)</f>
        <v>4</v>
      </c>
      <c r="BJ7" s="20">
        <f>SUMIF($D$8:$D$17,$BH7,$U$8:$U$17)+SUMIF($E$8:$E$17,$BH7,$V$8:$V$17)</f>
        <v>1</v>
      </c>
      <c r="BK7" s="20">
        <f>SUMIF($D$8:$D$17,$BH7,$W$8:$W$17)+SUMIF($E$8:$E$17,$BH7,$X$8:$X$17)</f>
        <v>0</v>
      </c>
      <c r="BL7" s="20">
        <f>SUMIF($D$8:$D$17,$BH7,$AA$8:$AA$17)+SUMIF($E$8:$E$17,$BH7,$AB$8:$AB$17)</f>
        <v>3</v>
      </c>
      <c r="BM7" s="20">
        <f>SUMIF($D$8:$D$17,$BH7,$Y$8:$Y$17)+SUMIF($E$8:$E$17,$BH7,$Z$8:$Z$17)</f>
        <v>0</v>
      </c>
      <c r="BN7" s="20">
        <f>SUMIF($D$8:$D$17,$BH7,$AC$8:$AC$17)+SUMIF($E$8:$E$17,$BH7,$AD$8:$AD$17)</f>
        <v>0</v>
      </c>
      <c r="BO7" s="20">
        <f>SUMIF($D$8:$D$17,$BH7,$F$8:$F$17)+SUMIF($E$8:$E$17,$BH7,$G$8:$G$17)</f>
        <v>2</v>
      </c>
      <c r="BP7" s="20">
        <f>SUMIF($D$8:$D$17,$BH7,$G$8:$G$17)+SUMIF($E$8:$E$17,$BH7,$F$8:$F$17)</f>
        <v>6</v>
      </c>
      <c r="BQ7" s="20">
        <f>SUMIF($D$8:$D$17,$BH7,$N$8:$N$17)+SUMIF($E$8:$E$17,$BH7,$O$8:$O$17)</f>
        <v>0</v>
      </c>
      <c r="BR7" s="20">
        <f>SUMIF($D$8:$D$17,$BH7,$O$8:$O$17)+SUMIF($E$8:$E$17,$BH7,$N$8:$N$17)</f>
        <v>0</v>
      </c>
      <c r="BS7" s="20">
        <f>SUMIF($D$8:$D$17,$BH7,$R$8:$R$17)+SUMIF($E$8:$E$17,$BH7,$S$8:$S$17)</f>
        <v>3</v>
      </c>
      <c r="BT7" s="102">
        <f>_xlfn.IFERROR(BO7/BP7,0)</f>
        <v>0.3333333333333333</v>
      </c>
      <c r="BU7" s="160">
        <f>BS7+(BT7/10)</f>
        <v>3.033333333333333</v>
      </c>
      <c r="BV7" s="159">
        <v>0</v>
      </c>
      <c r="BW7" s="102">
        <f>_xlfn.IFERROR(BQ7/BR7,0)</f>
        <v>0</v>
      </c>
      <c r="BX7" s="102">
        <f>BV7+(BW7/10)</f>
        <v>0</v>
      </c>
    </row>
    <row r="8" spans="1:76" ht="12.75">
      <c r="A8" s="14">
        <f>GEZAMENLIJK!A4</f>
        <v>0.4166666666666667</v>
      </c>
      <c r="B8" s="14" t="str">
        <f>GEZAMENLIJK!B4</f>
        <v>J</v>
      </c>
      <c r="C8" s="15">
        <f>GEZAMENLIJK!C4</f>
        <v>3</v>
      </c>
      <c r="D8" s="14" t="str">
        <f>GEZAMENLIJK!D4</f>
        <v>Beveren-Melsele (O-VL)</v>
      </c>
      <c r="E8" s="16" t="str">
        <f>GEZAMENLIJK!E4</f>
        <v>BVMV Noorderkempen (ANTW)</v>
      </c>
      <c r="F8" s="97">
        <f>GEZAMENLIJK!F4</f>
        <v>0</v>
      </c>
      <c r="G8" s="96">
        <f>GEZAMENLIJK!G4</f>
        <v>2</v>
      </c>
      <c r="H8" s="97">
        <f>GEZAMENLIJK!H4</f>
        <v>20</v>
      </c>
      <c r="I8" s="96">
        <f>GEZAMENLIJK!I4</f>
        <v>25</v>
      </c>
      <c r="J8" s="97">
        <f>GEZAMENLIJK!J4</f>
        <v>21</v>
      </c>
      <c r="K8" s="96">
        <f>GEZAMENLIJK!K4</f>
        <v>25</v>
      </c>
      <c r="L8" s="97">
        <f>GEZAMENLIJK!L4</f>
        <v>0</v>
      </c>
      <c r="M8" s="96">
        <f>GEZAMENLIJK!M4</f>
        <v>0</v>
      </c>
      <c r="N8" s="97">
        <f>GEZAMENLIJK!N4</f>
        <v>0</v>
      </c>
      <c r="O8" s="96">
        <f>GEZAMENLIJK!O4</f>
        <v>0</v>
      </c>
      <c r="P8" s="97">
        <f>GEZAMENLIJK!P4</f>
        <v>0</v>
      </c>
      <c r="Q8" s="96">
        <f>GEZAMENLIJK!Q4</f>
        <v>0</v>
      </c>
      <c r="R8" s="98">
        <f>GEZAMENLIJK!R4</f>
        <v>0</v>
      </c>
      <c r="S8" s="56">
        <f>GEZAMENLIJK!S4</f>
        <v>3</v>
      </c>
      <c r="T8"/>
      <c r="U8" s="161">
        <f>IF(AND($R8&gt;$S8,$F8=2),1,0)</f>
        <v>0</v>
      </c>
      <c r="V8" s="162">
        <f>IF(AND($S8&gt;$R8,$G8=2),1,0)</f>
        <v>1</v>
      </c>
      <c r="W8" s="161">
        <f>IF(AND($R8&gt;$S8,$F8=1),1,0)</f>
        <v>0</v>
      </c>
      <c r="X8" s="162">
        <f>IF(AND($S8&gt;$R8,$G8=1),1,0)</f>
        <v>0</v>
      </c>
      <c r="Y8" s="161">
        <f>IF(AND($R8&lt;$S8,$F8=1),1,0)</f>
        <v>0</v>
      </c>
      <c r="Z8" s="162">
        <f>IF(AND($R8&gt;$S8,$G8=1),1,0)</f>
        <v>0</v>
      </c>
      <c r="AA8" s="161">
        <f>IF(AND($R8&lt;$S8,$G8=2),1,0)</f>
        <v>1</v>
      </c>
      <c r="AB8" s="162">
        <f>IF(AND($R8&gt;$S8,$F8=2),1,0)</f>
        <v>0</v>
      </c>
      <c r="AC8" s="161">
        <f>IF(P8="F",1,0)</f>
        <v>0</v>
      </c>
      <c r="AD8" s="162">
        <f>IF(Q8="F",1,0)</f>
        <v>0</v>
      </c>
      <c r="AE8" s="150"/>
      <c r="AF8" s="45">
        <v>2</v>
      </c>
      <c r="AG8" s="17" t="s">
        <v>122</v>
      </c>
      <c r="AH8" s="106">
        <v>4</v>
      </c>
      <c r="AI8" s="106">
        <v>2</v>
      </c>
      <c r="AJ8" s="106">
        <v>1</v>
      </c>
      <c r="AK8" s="106">
        <v>0</v>
      </c>
      <c r="AL8" s="106">
        <v>1</v>
      </c>
      <c r="AM8" s="106">
        <v>0</v>
      </c>
      <c r="AN8" s="106">
        <v>6</v>
      </c>
      <c r="AO8" s="106">
        <v>2</v>
      </c>
      <c r="AP8" s="106">
        <v>0</v>
      </c>
      <c r="AQ8" s="106">
        <v>0</v>
      </c>
      <c r="AR8" s="20">
        <v>9</v>
      </c>
      <c r="AS8" s="102">
        <f>_xlfn.IFERROR(AN8/AO8,0)</f>
        <v>3</v>
      </c>
      <c r="AT8" s="160">
        <f>AR8+(AS8/10)</f>
        <v>9.3</v>
      </c>
      <c r="AU8" s="107">
        <v>0</v>
      </c>
      <c r="AV8" s="102">
        <f>_xlfn.IFERROR(AP8/AQ8,0)</f>
        <v>0</v>
      </c>
      <c r="AW8" s="102">
        <f>AU8+(AV8/10)</f>
        <v>0</v>
      </c>
      <c r="AX8" s="18"/>
      <c r="BG8" s="106">
        <v>2</v>
      </c>
      <c r="BH8" s="155" t="s">
        <v>140</v>
      </c>
      <c r="BI8" s="20">
        <f>SUM(BJ8:BM8)</f>
        <v>4</v>
      </c>
      <c r="BJ8" s="20">
        <f>SUMIF($D$8:$D$17,$BH8,$U$8:$U$17)+SUMIF($E$8:$E$17,$BH8,$V$8:$V$17)</f>
        <v>1</v>
      </c>
      <c r="BK8" s="20">
        <f>SUMIF($D$8:$D$17,$BH8,$W$8:$W$17)+SUMIF($E$8:$E$17,$BH8,$X$8:$X$17)</f>
        <v>0</v>
      </c>
      <c r="BL8" s="20">
        <f>SUMIF($D$8:$D$17,$BH8,$AA$8:$AA$17)+SUMIF($E$8:$E$17,$BH8,$AB$8:$AB$17)</f>
        <v>1</v>
      </c>
      <c r="BM8" s="20">
        <f>SUMIF($D$8:$D$17,$BH8,$Y$8:$Y$17)+SUMIF($E$8:$E$17,$BH8,$Z$8:$Z$17)</f>
        <v>2</v>
      </c>
      <c r="BN8" s="20">
        <f>SUMIF($D$8:$D$17,$BH8,$AC$8:$AC$17)+SUMIF($E$8:$E$17,$BH8,$AD$8:$AD$17)</f>
        <v>0</v>
      </c>
      <c r="BO8" s="20">
        <f>SUMIF($D$8:$D$17,$BH8,$F$8:$F$17)+SUMIF($E$8:$E$17,$BH8,$G$8:$G$17)</f>
        <v>4</v>
      </c>
      <c r="BP8" s="20">
        <f>SUMIF($D$8:$D$17,$BH8,$G$8:$G$17)+SUMIF($E$8:$E$17,$BH8,$F$8:$F$17)</f>
        <v>4</v>
      </c>
      <c r="BQ8" s="20">
        <f>SUMIF($D$8:$D$17,$BH8,$N$8:$N$17)+SUMIF($E$8:$E$17,$BH8,$O$8:$O$17)</f>
        <v>0</v>
      </c>
      <c r="BR8" s="20">
        <f>SUMIF($D$8:$D$17,$BH8,$O$8:$O$17)+SUMIF($E$8:$E$17,$BH8,$N$8:$N$17)</f>
        <v>0</v>
      </c>
      <c r="BS8" s="20">
        <f>SUMIF($D$8:$D$17,$BH8,$R$8:$R$17)+SUMIF($E$8:$E$17,$BH8,$S$8:$S$17)</f>
        <v>5</v>
      </c>
      <c r="BT8" s="102">
        <f>_xlfn.IFERROR(BO8/BP8,0)</f>
        <v>1</v>
      </c>
      <c r="BU8" s="160">
        <f>BS8+(BT8/10)</f>
        <v>5.1</v>
      </c>
      <c r="BV8" s="159">
        <v>0</v>
      </c>
      <c r="BW8" s="102">
        <f>_xlfn.IFERROR(BQ8/BR8,0)</f>
        <v>0</v>
      </c>
      <c r="BX8" s="102">
        <f>BV8+(BW8/10)</f>
        <v>0</v>
      </c>
    </row>
    <row r="9" spans="1:76" ht="12.75">
      <c r="A9" s="19">
        <f>GEZAMENLIJK!A7</f>
        <v>0.4583333333333333</v>
      </c>
      <c r="B9" s="19" t="str">
        <f>GEZAMENLIJK!B7</f>
        <v>J</v>
      </c>
      <c r="C9" s="20">
        <f>GEZAMENLIJK!C7</f>
        <v>2</v>
      </c>
      <c r="D9" s="19" t="str">
        <f>GEZAMENLIJK!D7</f>
        <v>Kruikenburg Ternat (VL-BRA)</v>
      </c>
      <c r="E9" s="21" t="str">
        <f>GEZAMENLIJK!E7</f>
        <v>Rembert Torhout (W-VL)</v>
      </c>
      <c r="F9" s="98">
        <f>GEZAMENLIJK!F7</f>
        <v>1</v>
      </c>
      <c r="G9" s="96">
        <f>GEZAMENLIJK!G7</f>
        <v>1</v>
      </c>
      <c r="H9" s="98">
        <f>GEZAMENLIJK!H7</f>
        <v>17</v>
      </c>
      <c r="I9" s="96">
        <f>GEZAMENLIJK!I7</f>
        <v>25</v>
      </c>
      <c r="J9" s="98">
        <f>GEZAMENLIJK!J7</f>
        <v>25</v>
      </c>
      <c r="K9" s="96">
        <f>GEZAMENLIJK!K7</f>
        <v>21</v>
      </c>
      <c r="L9" s="98">
        <f>GEZAMENLIJK!L7</f>
        <v>0</v>
      </c>
      <c r="M9" s="96">
        <f>GEZAMENLIJK!M7</f>
        <v>0</v>
      </c>
      <c r="N9" s="98">
        <f>GEZAMENLIJK!N7</f>
        <v>0</v>
      </c>
      <c r="O9" s="96">
        <f>GEZAMENLIJK!O7</f>
        <v>0</v>
      </c>
      <c r="P9" s="98">
        <f>GEZAMENLIJK!P7</f>
        <v>0</v>
      </c>
      <c r="Q9" s="96">
        <f>GEZAMENLIJK!Q7</f>
        <v>0</v>
      </c>
      <c r="R9" s="98">
        <f>GEZAMENLIJK!R7</f>
        <v>1</v>
      </c>
      <c r="S9" s="168">
        <f>GEZAMENLIJK!S7</f>
        <v>2</v>
      </c>
      <c r="T9" s="153"/>
      <c r="U9" s="163">
        <f aca="true" t="shared" si="0" ref="U9:U17">IF(AND($R9&gt;$S9,$F9=2),1,0)</f>
        <v>0</v>
      </c>
      <c r="V9" s="165">
        <f aca="true" t="shared" si="1" ref="V9:V17">IF(AND($S9&gt;$R9,$G9=2),1,0)</f>
        <v>0</v>
      </c>
      <c r="W9" s="163">
        <f aca="true" t="shared" si="2" ref="W9:W17">IF(AND($R9&gt;$S9,$F9=1),1,0)</f>
        <v>0</v>
      </c>
      <c r="X9" s="165">
        <f aca="true" t="shared" si="3" ref="X9:X17">IF(AND($S9&gt;$R9,$G9=1),1,0)</f>
        <v>1</v>
      </c>
      <c r="Y9" s="163">
        <f aca="true" t="shared" si="4" ref="Y9:Y17">IF(AND($R9&lt;$S9,$F9=1),1,0)</f>
        <v>1</v>
      </c>
      <c r="Z9" s="165">
        <f aca="true" t="shared" si="5" ref="Z9:Z17">IF(AND($R9&gt;$S9,$G9=1),1,0)</f>
        <v>0</v>
      </c>
      <c r="AA9" s="163">
        <f aca="true" t="shared" si="6" ref="AA9:AA17">IF(AND($R9&lt;$S9,$G9=2),1,0)</f>
        <v>0</v>
      </c>
      <c r="AB9" s="165">
        <f aca="true" t="shared" si="7" ref="AB9:AB17">IF(AND($R9&gt;$S9,$F9=2),1,0)</f>
        <v>0</v>
      </c>
      <c r="AC9" s="163">
        <f aca="true" t="shared" si="8" ref="AC9:AD17">IF(P9="F",1,0)</f>
        <v>0</v>
      </c>
      <c r="AD9" s="165">
        <f t="shared" si="8"/>
        <v>0</v>
      </c>
      <c r="AE9" s="150"/>
      <c r="AF9" s="45">
        <v>3</v>
      </c>
      <c r="AG9" s="17" t="s">
        <v>140</v>
      </c>
      <c r="AH9" s="106">
        <v>4</v>
      </c>
      <c r="AI9" s="106">
        <v>1</v>
      </c>
      <c r="AJ9" s="106">
        <v>0</v>
      </c>
      <c r="AK9" s="106">
        <v>1</v>
      </c>
      <c r="AL9" s="106">
        <v>2</v>
      </c>
      <c r="AM9" s="106">
        <v>0</v>
      </c>
      <c r="AN9" s="106">
        <v>4</v>
      </c>
      <c r="AO9" s="106">
        <v>4</v>
      </c>
      <c r="AP9" s="106">
        <v>0</v>
      </c>
      <c r="AQ9" s="106">
        <v>0</v>
      </c>
      <c r="AR9" s="20">
        <v>5</v>
      </c>
      <c r="AS9" s="102">
        <f>_xlfn.IFERROR(AN9/AO9,0)</f>
        <v>1</v>
      </c>
      <c r="AT9" s="160">
        <f>AR9+(AS9/10)</f>
        <v>5.1</v>
      </c>
      <c r="AU9" s="107">
        <v>0</v>
      </c>
      <c r="AV9" s="102">
        <f>_xlfn.IFERROR(AP9/AQ9,0)</f>
        <v>0</v>
      </c>
      <c r="AW9" s="102">
        <f>AU9+(AV9/10)</f>
        <v>0</v>
      </c>
      <c r="AX9" s="18"/>
      <c r="BG9" s="106">
        <v>3</v>
      </c>
      <c r="BH9" s="155" t="s">
        <v>141</v>
      </c>
      <c r="BI9" s="20">
        <f>SUM(BJ9:BM9)</f>
        <v>4</v>
      </c>
      <c r="BJ9" s="20">
        <f>SUMIF($D$8:$D$17,$BH9,$U$8:$U$17)+SUMIF($E$8:$E$17,$BH9,$V$8:$V$17)</f>
        <v>0</v>
      </c>
      <c r="BK9" s="20">
        <f>SUMIF($D$8:$D$17,$BH9,$W$8:$W$17)+SUMIF($E$8:$E$17,$BH9,$X$8:$X$17)</f>
        <v>1</v>
      </c>
      <c r="BL9" s="20">
        <f>SUMIF($D$8:$D$17,$BH9,$AA$8:$AA$17)+SUMIF($E$8:$E$17,$BH9,$AB$8:$AB$17)</f>
        <v>3</v>
      </c>
      <c r="BM9" s="20">
        <f>SUMIF($D$8:$D$17,$BH9,$Y$8:$Y$17)+SUMIF($E$8:$E$17,$BH9,$Z$8:$Z$17)</f>
        <v>0</v>
      </c>
      <c r="BN9" s="20">
        <f>SUMIF($D$8:$D$17,$BH9,$AC$8:$AC$17)+SUMIF($E$8:$E$17,$BH9,$AD$8:$AD$17)</f>
        <v>0</v>
      </c>
      <c r="BO9" s="20">
        <f>SUMIF($D$8:$D$17,$BH9,$F$8:$F$17)+SUMIF($E$8:$E$17,$BH9,$G$8:$G$17)</f>
        <v>1</v>
      </c>
      <c r="BP9" s="20">
        <f>SUMIF($D$8:$D$17,$BH9,$G$8:$G$17)+SUMIF($E$8:$E$17,$BH9,$F$8:$F$17)</f>
        <v>7</v>
      </c>
      <c r="BQ9" s="20">
        <f>SUMIF($D$8:$D$17,$BH9,$N$8:$N$17)+SUMIF($E$8:$E$17,$BH9,$O$8:$O$17)</f>
        <v>0</v>
      </c>
      <c r="BR9" s="20">
        <f>SUMIF($D$8:$D$17,$BH9,$O$8:$O$17)+SUMIF($E$8:$E$17,$BH9,$N$8:$N$17)</f>
        <v>0</v>
      </c>
      <c r="BS9" s="20">
        <f>SUMIF($D$8:$D$17,$BH9,$R$8:$R$17)+SUMIF($E$8:$E$17,$BH9,$S$8:$S$17)</f>
        <v>2</v>
      </c>
      <c r="BT9" s="102">
        <f>_xlfn.IFERROR(BO9/BP9,0)</f>
        <v>0.14285714285714285</v>
      </c>
      <c r="BU9" s="160">
        <f>BS9+(BT9/10)</f>
        <v>2.0142857142857142</v>
      </c>
      <c r="BV9" s="159">
        <v>0</v>
      </c>
      <c r="BW9" s="102">
        <f>_xlfn.IFERROR(BQ9/BR9,0)</f>
        <v>0</v>
      </c>
      <c r="BX9" s="102">
        <f>BV9+(BW9/10)</f>
        <v>0</v>
      </c>
    </row>
    <row r="10" spans="1:76" ht="12.75">
      <c r="A10" s="14">
        <f>GEZAMENLIJK!A8</f>
        <v>0.4583333333333333</v>
      </c>
      <c r="B10" s="14" t="str">
        <f>GEZAMENLIJK!B8</f>
        <v>J</v>
      </c>
      <c r="C10" s="20">
        <f>GEZAMENLIJK!C8</f>
        <v>3</v>
      </c>
      <c r="D10" s="19" t="str">
        <f>GEZAMENLIJK!D8</f>
        <v>BVMV Noorderkempen (ANTW)</v>
      </c>
      <c r="E10" s="21" t="str">
        <f>GEZAMENLIJK!E8</f>
        <v>Lovoc Lommel (LIMB)</v>
      </c>
      <c r="F10" s="98">
        <f>GEZAMENLIJK!F8</f>
        <v>0</v>
      </c>
      <c r="G10" s="96">
        <f>GEZAMENLIJK!G8</f>
        <v>2</v>
      </c>
      <c r="H10" s="98">
        <f>GEZAMENLIJK!H8</f>
        <v>21</v>
      </c>
      <c r="I10" s="96">
        <f>GEZAMENLIJK!I8</f>
        <v>25</v>
      </c>
      <c r="J10" s="98">
        <f>GEZAMENLIJK!J8</f>
        <v>18</v>
      </c>
      <c r="K10" s="96">
        <f>GEZAMENLIJK!K8</f>
        <v>25</v>
      </c>
      <c r="L10" s="98">
        <f>GEZAMENLIJK!L8</f>
        <v>0</v>
      </c>
      <c r="M10" s="96">
        <f>GEZAMENLIJK!M8</f>
        <v>0</v>
      </c>
      <c r="N10" s="98">
        <f>GEZAMENLIJK!N8</f>
        <v>0</v>
      </c>
      <c r="O10" s="96">
        <f>GEZAMENLIJK!O8</f>
        <v>0</v>
      </c>
      <c r="P10" s="98">
        <f>GEZAMENLIJK!P8</f>
        <v>0</v>
      </c>
      <c r="Q10" s="96">
        <f>GEZAMENLIJK!Q8</f>
        <v>0</v>
      </c>
      <c r="R10" s="98">
        <f>GEZAMENLIJK!R8</f>
        <v>0</v>
      </c>
      <c r="S10" s="168">
        <f>GEZAMENLIJK!S8</f>
        <v>3</v>
      </c>
      <c r="T10" s="153"/>
      <c r="U10" s="163">
        <f t="shared" si="0"/>
        <v>0</v>
      </c>
      <c r="V10" s="162">
        <f t="shared" si="1"/>
        <v>1</v>
      </c>
      <c r="W10" s="163">
        <f t="shared" si="2"/>
        <v>0</v>
      </c>
      <c r="X10" s="162">
        <f t="shared" si="3"/>
        <v>0</v>
      </c>
      <c r="Y10" s="163">
        <f t="shared" si="4"/>
        <v>0</v>
      </c>
      <c r="Z10" s="162">
        <f t="shared" si="5"/>
        <v>0</v>
      </c>
      <c r="AA10" s="163">
        <f t="shared" si="6"/>
        <v>1</v>
      </c>
      <c r="AB10" s="162">
        <f t="shared" si="7"/>
        <v>0</v>
      </c>
      <c r="AC10" s="163">
        <f t="shared" si="8"/>
        <v>0</v>
      </c>
      <c r="AD10" s="162">
        <f t="shared" si="8"/>
        <v>0</v>
      </c>
      <c r="AE10" s="150"/>
      <c r="AF10" s="45">
        <v>4</v>
      </c>
      <c r="AG10" s="17" t="s">
        <v>139</v>
      </c>
      <c r="AH10" s="106">
        <v>4</v>
      </c>
      <c r="AI10" s="106">
        <v>1</v>
      </c>
      <c r="AJ10" s="106">
        <v>0</v>
      </c>
      <c r="AK10" s="106">
        <v>3</v>
      </c>
      <c r="AL10" s="106">
        <v>0</v>
      </c>
      <c r="AM10" s="106">
        <v>0</v>
      </c>
      <c r="AN10" s="106">
        <v>2</v>
      </c>
      <c r="AO10" s="106">
        <v>6</v>
      </c>
      <c r="AP10" s="106">
        <v>0</v>
      </c>
      <c r="AQ10" s="106">
        <v>0</v>
      </c>
      <c r="AR10" s="20">
        <v>3</v>
      </c>
      <c r="AS10" s="102">
        <f>_xlfn.IFERROR(AN10/AO10,0)</f>
        <v>0.3333333333333333</v>
      </c>
      <c r="AT10" s="160">
        <f>AR10+(AS10/10)</f>
        <v>3.033333333333333</v>
      </c>
      <c r="AU10" s="107">
        <v>0</v>
      </c>
      <c r="AV10" s="102">
        <f>_xlfn.IFERROR(AP10/AQ10,0)</f>
        <v>0</v>
      </c>
      <c r="AW10" s="102">
        <f>AU10+(AV10/10)</f>
        <v>0</v>
      </c>
      <c r="AX10" s="18"/>
      <c r="BG10" s="106">
        <v>4</v>
      </c>
      <c r="BH10" s="155" t="s">
        <v>122</v>
      </c>
      <c r="BI10" s="20">
        <f>SUM(BJ10:BM10)</f>
        <v>4</v>
      </c>
      <c r="BJ10" s="20">
        <f>SUMIF($D$8:$D$17,$BH10,$U$8:$U$17)+SUMIF($E$8:$E$17,$BH10,$V$8:$V$17)</f>
        <v>2</v>
      </c>
      <c r="BK10" s="20">
        <f>SUMIF($D$8:$D$17,$BH10,$W$8:$W$17)+SUMIF($E$8:$E$17,$BH10,$X$8:$X$17)</f>
        <v>1</v>
      </c>
      <c r="BL10" s="20">
        <f>SUMIF($D$8:$D$17,$BH10,$AA$8:$AA$17)+SUMIF($E$8:$E$17,$BH10,$AB$8:$AB$17)</f>
        <v>0</v>
      </c>
      <c r="BM10" s="20">
        <f>SUMIF($D$8:$D$17,$BH10,$Y$8:$Y$17)+SUMIF($E$8:$E$17,$BH10,$Z$8:$Z$17)</f>
        <v>1</v>
      </c>
      <c r="BN10" s="20">
        <f>SUMIF($D$8:$D$17,$BH10,$AC$8:$AC$17)+SUMIF($E$8:$E$17,$BH10,$AD$8:$AD$17)</f>
        <v>0</v>
      </c>
      <c r="BO10" s="20">
        <f>SUMIF($D$8:$D$17,$BH10,$F$8:$F$17)+SUMIF($E$8:$E$17,$BH10,$G$8:$G$17)</f>
        <v>6</v>
      </c>
      <c r="BP10" s="20">
        <f>SUMIF($D$8:$D$17,$BH10,$G$8:$G$17)+SUMIF($E$8:$E$17,$BH10,$F$8:$F$17)</f>
        <v>2</v>
      </c>
      <c r="BQ10" s="20">
        <f>SUMIF($D$8:$D$17,$BH10,$N$8:$N$17)+SUMIF($E$8:$E$17,$BH10,$O$8:$O$17)</f>
        <v>0</v>
      </c>
      <c r="BR10" s="20">
        <f>SUMIF($D$8:$D$17,$BH10,$O$8:$O$17)+SUMIF($E$8:$E$17,$BH10,$N$8:$N$17)</f>
        <v>0</v>
      </c>
      <c r="BS10" s="20">
        <f>SUMIF($D$8:$D$17,$BH10,$R$8:$R$17)+SUMIF($E$8:$E$17,$BH10,$S$8:$S$17)</f>
        <v>9</v>
      </c>
      <c r="BT10" s="102">
        <f>_xlfn.IFERROR(BO10/BP10,0)</f>
        <v>3</v>
      </c>
      <c r="BU10" s="160">
        <f>BS10+(BT10/10)</f>
        <v>9.3</v>
      </c>
      <c r="BV10" s="159">
        <v>0</v>
      </c>
      <c r="BW10" s="102">
        <f>_xlfn.IFERROR(BQ10/BR10,0)</f>
        <v>0</v>
      </c>
      <c r="BX10" s="102">
        <f>BV10+(BW10/10)</f>
        <v>0</v>
      </c>
    </row>
    <row r="11" spans="1:76" ht="12.75">
      <c r="A11" s="19">
        <f>GEZAMENLIJK!A12</f>
        <v>0.5</v>
      </c>
      <c r="B11" s="19" t="str">
        <f>GEZAMENLIJK!B12</f>
        <v>J</v>
      </c>
      <c r="C11" s="20">
        <f>GEZAMENLIJK!C12</f>
        <v>3</v>
      </c>
      <c r="D11" s="19" t="str">
        <f>GEZAMENLIJK!D12</f>
        <v>Beveren-Melsele (O-VL)</v>
      </c>
      <c r="E11" s="21" t="str">
        <f>GEZAMENLIJK!E12</f>
        <v>Lovoc Lommel (LIMB)</v>
      </c>
      <c r="F11" s="98">
        <f>GEZAMENLIJK!F12</f>
        <v>1</v>
      </c>
      <c r="G11" s="96">
        <f>GEZAMENLIJK!G12</f>
        <v>1</v>
      </c>
      <c r="H11" s="98">
        <f>GEZAMENLIJK!H12</f>
        <v>20</v>
      </c>
      <c r="I11" s="96">
        <f>GEZAMENLIJK!I12</f>
        <v>25</v>
      </c>
      <c r="J11" s="98">
        <f>GEZAMENLIJK!J12</f>
        <v>25</v>
      </c>
      <c r="K11" s="96">
        <f>GEZAMENLIJK!K12</f>
        <v>13</v>
      </c>
      <c r="L11" s="98">
        <f>GEZAMENLIJK!L12</f>
        <v>0</v>
      </c>
      <c r="M11" s="96">
        <f>GEZAMENLIJK!M12</f>
        <v>0</v>
      </c>
      <c r="N11" s="98">
        <f>GEZAMENLIJK!N12</f>
        <v>0</v>
      </c>
      <c r="O11" s="96">
        <f>GEZAMENLIJK!O12</f>
        <v>0</v>
      </c>
      <c r="P11" s="98">
        <f>GEZAMENLIJK!P12</f>
        <v>0</v>
      </c>
      <c r="Q11" s="96">
        <f>GEZAMENLIJK!Q12</f>
        <v>0</v>
      </c>
      <c r="R11" s="98">
        <f>GEZAMENLIJK!R12</f>
        <v>2</v>
      </c>
      <c r="S11" s="168">
        <f>GEZAMENLIJK!S12</f>
        <v>1</v>
      </c>
      <c r="T11" s="153"/>
      <c r="U11" s="163">
        <f t="shared" si="0"/>
        <v>0</v>
      </c>
      <c r="V11" s="165">
        <f t="shared" si="1"/>
        <v>0</v>
      </c>
      <c r="W11" s="163">
        <f t="shared" si="2"/>
        <v>1</v>
      </c>
      <c r="X11" s="165">
        <f t="shared" si="3"/>
        <v>0</v>
      </c>
      <c r="Y11" s="163">
        <f t="shared" si="4"/>
        <v>0</v>
      </c>
      <c r="Z11" s="165">
        <f t="shared" si="5"/>
        <v>1</v>
      </c>
      <c r="AA11" s="163">
        <f t="shared" si="6"/>
        <v>0</v>
      </c>
      <c r="AB11" s="165">
        <f t="shared" si="7"/>
        <v>0</v>
      </c>
      <c r="AC11" s="163">
        <f t="shared" si="8"/>
        <v>0</v>
      </c>
      <c r="AD11" s="165">
        <f t="shared" si="8"/>
        <v>0</v>
      </c>
      <c r="AE11" s="150"/>
      <c r="AF11" s="45">
        <v>5</v>
      </c>
      <c r="AG11" s="17" t="s">
        <v>141</v>
      </c>
      <c r="AH11" s="106">
        <v>4</v>
      </c>
      <c r="AI11" s="106">
        <v>0</v>
      </c>
      <c r="AJ11" s="106">
        <v>1</v>
      </c>
      <c r="AK11" s="106">
        <v>3</v>
      </c>
      <c r="AL11" s="106">
        <v>0</v>
      </c>
      <c r="AM11" s="106">
        <v>0</v>
      </c>
      <c r="AN11" s="106">
        <v>1</v>
      </c>
      <c r="AO11" s="106">
        <v>7</v>
      </c>
      <c r="AP11" s="106">
        <v>0</v>
      </c>
      <c r="AQ11" s="106">
        <v>0</v>
      </c>
      <c r="AR11" s="20">
        <v>2</v>
      </c>
      <c r="AS11" s="102">
        <f>_xlfn.IFERROR(AN11/AO11,0)</f>
        <v>0.14285714285714285</v>
      </c>
      <c r="AT11" s="160">
        <f>AR11+(AS11/10)</f>
        <v>2.0142857142857142</v>
      </c>
      <c r="AU11" s="107">
        <v>0</v>
      </c>
      <c r="AV11" s="102">
        <f>_xlfn.IFERROR(AP11/AQ11,0)</f>
        <v>0</v>
      </c>
      <c r="AW11" s="102">
        <f>AU11+(AV11/10)</f>
        <v>0</v>
      </c>
      <c r="AX11" s="18"/>
      <c r="BG11" s="106">
        <v>5</v>
      </c>
      <c r="BH11" s="155" t="s">
        <v>121</v>
      </c>
      <c r="BI11" s="20">
        <f>SUM(BJ11:BM11)</f>
        <v>4</v>
      </c>
      <c r="BJ11" s="20">
        <f>SUMIF($D$8:$D$17,$BH11,$U$8:$U$17)+SUMIF($E$8:$E$17,$BH11,$V$8:$V$17)</f>
        <v>3</v>
      </c>
      <c r="BK11" s="20">
        <f>SUMIF($D$8:$D$17,$BH11,$W$8:$W$17)+SUMIF($E$8:$E$17,$BH11,$X$8:$X$17)</f>
        <v>1</v>
      </c>
      <c r="BL11" s="20">
        <f>SUMIF($D$8:$D$17,$BH11,$AA$8:$AA$17)+SUMIF($E$8:$E$17,$BH11,$AB$8:$AB$17)</f>
        <v>0</v>
      </c>
      <c r="BM11" s="20">
        <f>SUMIF($D$8:$D$17,$BH11,$Y$8:$Y$17)+SUMIF($E$8:$E$17,$BH11,$Z$8:$Z$17)</f>
        <v>0</v>
      </c>
      <c r="BN11" s="20">
        <f>SUMIF($D$8:$D$17,$BH11,$AC$8:$AC$17)+SUMIF($E$8:$E$17,$BH11,$AD$8:$AD$17)</f>
        <v>0</v>
      </c>
      <c r="BO11" s="20">
        <f>SUMIF($D$8:$D$17,$BH11,$F$8:$F$17)+SUMIF($E$8:$E$17,$BH11,$G$8:$G$17)</f>
        <v>7</v>
      </c>
      <c r="BP11" s="20">
        <f>SUMIF($D$8:$D$17,$BH11,$G$8:$G$17)+SUMIF($E$8:$E$17,$BH11,$F$8:$F$17)</f>
        <v>1</v>
      </c>
      <c r="BQ11" s="20">
        <f>SUMIF($D$8:$D$17,$BH11,$N$8:$N$17)+SUMIF($E$8:$E$17,$BH11,$O$8:$O$17)</f>
        <v>0</v>
      </c>
      <c r="BR11" s="20">
        <f>SUMIF($D$8:$D$17,$BH11,$O$8:$O$17)+SUMIF($E$8:$E$17,$BH11,$N$8:$N$17)</f>
        <v>0</v>
      </c>
      <c r="BS11" s="20">
        <f>SUMIF($D$8:$D$17,$BH11,$R$8:$R$17)+SUMIF($E$8:$E$17,$BH11,$S$8:$S$17)</f>
        <v>11</v>
      </c>
      <c r="BT11" s="102">
        <f>_xlfn.IFERROR(BO11/BP11,0)</f>
        <v>7</v>
      </c>
      <c r="BU11" s="160">
        <f>BS11+(BT11/10)</f>
        <v>11.7</v>
      </c>
      <c r="BV11" s="159">
        <v>0</v>
      </c>
      <c r="BW11" s="102">
        <f>_xlfn.IFERROR(BQ11/BR11,0)</f>
        <v>0</v>
      </c>
      <c r="BX11" s="102">
        <f>BV11+(BW11/10)</f>
        <v>0</v>
      </c>
    </row>
    <row r="12" spans="1:50" ht="12.75">
      <c r="A12" s="14">
        <f>GEZAMENLIJK!A15</f>
        <v>0.5416666666666666</v>
      </c>
      <c r="B12" s="14" t="str">
        <f>GEZAMENLIJK!B15</f>
        <v>J</v>
      </c>
      <c r="C12" s="20">
        <f>GEZAMENLIJK!C15</f>
        <v>2</v>
      </c>
      <c r="D12" s="19" t="str">
        <f>GEZAMENLIJK!D15</f>
        <v>Rembert Torhout (W-VL)</v>
      </c>
      <c r="E12" s="21" t="str">
        <f>GEZAMENLIJK!E15</f>
        <v>Beveren-Melsele (O-VL)</v>
      </c>
      <c r="F12" s="98">
        <f>GEZAMENLIJK!F15</f>
        <v>2</v>
      </c>
      <c r="G12" s="96">
        <f>GEZAMENLIJK!G15</f>
        <v>0</v>
      </c>
      <c r="H12" s="98">
        <f>GEZAMENLIJK!H15</f>
        <v>25</v>
      </c>
      <c r="I12" s="96">
        <f>GEZAMENLIJK!I15</f>
        <v>13</v>
      </c>
      <c r="J12" s="98">
        <f>GEZAMENLIJK!J15</f>
        <v>25</v>
      </c>
      <c r="K12" s="96">
        <f>GEZAMENLIJK!K15</f>
        <v>13</v>
      </c>
      <c r="L12" s="98">
        <f>GEZAMENLIJK!L15</f>
        <v>0</v>
      </c>
      <c r="M12" s="96">
        <f>GEZAMENLIJK!M15</f>
        <v>0</v>
      </c>
      <c r="N12" s="98">
        <f>GEZAMENLIJK!N15</f>
        <v>0</v>
      </c>
      <c r="O12" s="96">
        <f>GEZAMENLIJK!O15</f>
        <v>0</v>
      </c>
      <c r="P12" s="98">
        <f>GEZAMENLIJK!P15</f>
        <v>0</v>
      </c>
      <c r="Q12" s="96">
        <f>GEZAMENLIJK!Q15</f>
        <v>0</v>
      </c>
      <c r="R12" s="98">
        <f>GEZAMENLIJK!R15</f>
        <v>3</v>
      </c>
      <c r="S12" s="168">
        <f>GEZAMENLIJK!S15</f>
        <v>0</v>
      </c>
      <c r="T12" s="153"/>
      <c r="U12" s="163">
        <f t="shared" si="0"/>
        <v>1</v>
      </c>
      <c r="V12" s="162">
        <f t="shared" si="1"/>
        <v>0</v>
      </c>
      <c r="W12" s="163">
        <f t="shared" si="2"/>
        <v>0</v>
      </c>
      <c r="X12" s="162">
        <f t="shared" si="3"/>
        <v>0</v>
      </c>
      <c r="Y12" s="163">
        <f t="shared" si="4"/>
        <v>0</v>
      </c>
      <c r="Z12" s="162">
        <f t="shared" si="5"/>
        <v>0</v>
      </c>
      <c r="AA12" s="163">
        <f t="shared" si="6"/>
        <v>0</v>
      </c>
      <c r="AB12" s="162">
        <f t="shared" si="7"/>
        <v>1</v>
      </c>
      <c r="AC12" s="163">
        <f t="shared" si="8"/>
        <v>0</v>
      </c>
      <c r="AD12" s="162">
        <f t="shared" si="8"/>
        <v>0</v>
      </c>
      <c r="AE12" s="150"/>
      <c r="AF12" s="8"/>
      <c r="AG12" s="8"/>
      <c r="AH12"/>
      <c r="AI12"/>
      <c r="AJ12"/>
      <c r="AK12"/>
      <c r="AL12"/>
      <c r="AM12"/>
      <c r="AN12"/>
      <c r="AO12"/>
      <c r="AP12"/>
      <c r="AQ12"/>
      <c r="AR12"/>
      <c r="AS12"/>
      <c r="AT12"/>
      <c r="AX12" s="18">
        <f>_xlfn.IFERROR(AU12/AV12,"")</f>
      </c>
    </row>
    <row r="13" spans="1:31" ht="12.75">
      <c r="A13" s="19">
        <f>GEZAMENLIJK!A16</f>
        <v>0.5416666666666666</v>
      </c>
      <c r="B13" s="19" t="str">
        <f>GEZAMENLIJK!B16</f>
        <v>J</v>
      </c>
      <c r="C13" s="20">
        <f>GEZAMENLIJK!C16</f>
        <v>3</v>
      </c>
      <c r="D13" s="19" t="str">
        <f>GEZAMENLIJK!D16</f>
        <v>Kruikenburg Ternat (VL-BRA)</v>
      </c>
      <c r="E13" s="21" t="str">
        <f>GEZAMENLIJK!E16</f>
        <v>BVMV Noorderkempen (ANTW)</v>
      </c>
      <c r="F13" s="98">
        <f>GEZAMENLIJK!F16</f>
        <v>2</v>
      </c>
      <c r="G13" s="96">
        <f>GEZAMENLIJK!G16</f>
        <v>0</v>
      </c>
      <c r="H13" s="98">
        <f>GEZAMENLIJK!H16</f>
        <v>25</v>
      </c>
      <c r="I13" s="96">
        <f>GEZAMENLIJK!I16</f>
        <v>13</v>
      </c>
      <c r="J13" s="98">
        <f>GEZAMENLIJK!J16</f>
        <v>25</v>
      </c>
      <c r="K13" s="96">
        <f>GEZAMENLIJK!K16</f>
        <v>15</v>
      </c>
      <c r="L13" s="98">
        <f>GEZAMENLIJK!L16</f>
        <v>0</v>
      </c>
      <c r="M13" s="96">
        <f>GEZAMENLIJK!M16</f>
        <v>0</v>
      </c>
      <c r="N13" s="98">
        <f>GEZAMENLIJK!N16</f>
        <v>0</v>
      </c>
      <c r="O13" s="96">
        <f>GEZAMENLIJK!O16</f>
        <v>0</v>
      </c>
      <c r="P13" s="98">
        <f>GEZAMENLIJK!P16</f>
        <v>0</v>
      </c>
      <c r="Q13" s="96">
        <f>GEZAMENLIJK!Q16</f>
        <v>0</v>
      </c>
      <c r="R13" s="98">
        <f>GEZAMENLIJK!R16</f>
        <v>3</v>
      </c>
      <c r="S13" s="168">
        <f>GEZAMENLIJK!S16</f>
        <v>0</v>
      </c>
      <c r="T13" s="153"/>
      <c r="U13" s="163">
        <f t="shared" si="0"/>
        <v>1</v>
      </c>
      <c r="V13" s="162">
        <f t="shared" si="1"/>
        <v>0</v>
      </c>
      <c r="W13" s="163">
        <f t="shared" si="2"/>
        <v>0</v>
      </c>
      <c r="X13" s="162">
        <f t="shared" si="3"/>
        <v>0</v>
      </c>
      <c r="Y13" s="163">
        <f t="shared" si="4"/>
        <v>0</v>
      </c>
      <c r="Z13" s="162">
        <f t="shared" si="5"/>
        <v>0</v>
      </c>
      <c r="AA13" s="163">
        <f t="shared" si="6"/>
        <v>0</v>
      </c>
      <c r="AB13" s="162">
        <f t="shared" si="7"/>
        <v>1</v>
      </c>
      <c r="AC13" s="163">
        <f t="shared" si="8"/>
        <v>0</v>
      </c>
      <c r="AD13" s="162">
        <f t="shared" si="8"/>
        <v>0</v>
      </c>
      <c r="AE13" s="150"/>
    </row>
    <row r="14" spans="1:31" ht="12.75">
      <c r="A14" s="14">
        <f>GEZAMENLIJK!A19</f>
        <v>0.5833333333333334</v>
      </c>
      <c r="B14" s="14" t="str">
        <f>GEZAMENLIJK!B19</f>
        <v>J</v>
      </c>
      <c r="C14" s="20">
        <f>GEZAMENLIJK!C19</f>
        <v>3</v>
      </c>
      <c r="D14" s="19" t="str">
        <f>GEZAMENLIJK!D19</f>
        <v>Lovoc Lommel (LIMB)</v>
      </c>
      <c r="E14" s="21" t="str">
        <f>GEZAMENLIJK!E19</f>
        <v>Kruikenburg Ternat (VL-BRA)</v>
      </c>
      <c r="F14" s="98">
        <f>GEZAMENLIJK!F19</f>
        <v>1</v>
      </c>
      <c r="G14" s="96">
        <f>GEZAMENLIJK!G19</f>
        <v>1</v>
      </c>
      <c r="H14" s="98">
        <f>GEZAMENLIJK!H19</f>
        <v>19</v>
      </c>
      <c r="I14" s="96">
        <f>GEZAMENLIJK!I19</f>
        <v>25</v>
      </c>
      <c r="J14" s="98">
        <f>GEZAMENLIJK!J19</f>
        <v>25</v>
      </c>
      <c r="K14" s="96">
        <f>GEZAMENLIJK!K19</f>
        <v>23</v>
      </c>
      <c r="L14" s="98">
        <f>GEZAMENLIJK!L19</f>
        <v>0</v>
      </c>
      <c r="M14" s="96">
        <f>GEZAMENLIJK!M19</f>
        <v>0</v>
      </c>
      <c r="N14" s="98">
        <f>GEZAMENLIJK!N19</f>
        <v>0</v>
      </c>
      <c r="O14" s="96">
        <f>GEZAMENLIJK!O19</f>
        <v>0</v>
      </c>
      <c r="P14" s="98">
        <f>GEZAMENLIJK!P19</f>
        <v>0</v>
      </c>
      <c r="Q14" s="96">
        <f>GEZAMENLIJK!Q19</f>
        <v>0</v>
      </c>
      <c r="R14" s="98">
        <f>GEZAMENLIJK!R19</f>
        <v>1</v>
      </c>
      <c r="S14" s="168">
        <f>GEZAMENLIJK!S19</f>
        <v>2</v>
      </c>
      <c r="T14" s="153"/>
      <c r="U14" s="163">
        <f t="shared" si="0"/>
        <v>0</v>
      </c>
      <c r="V14" s="162">
        <f t="shared" si="1"/>
        <v>0</v>
      </c>
      <c r="W14" s="163">
        <f t="shared" si="2"/>
        <v>0</v>
      </c>
      <c r="X14" s="162">
        <f t="shared" si="3"/>
        <v>1</v>
      </c>
      <c r="Y14" s="163">
        <f t="shared" si="4"/>
        <v>1</v>
      </c>
      <c r="Z14" s="162">
        <f t="shared" si="5"/>
        <v>0</v>
      </c>
      <c r="AA14" s="163">
        <f t="shared" si="6"/>
        <v>0</v>
      </c>
      <c r="AB14" s="162">
        <f t="shared" si="7"/>
        <v>0</v>
      </c>
      <c r="AC14" s="163">
        <f t="shared" si="8"/>
        <v>0</v>
      </c>
      <c r="AD14" s="162">
        <f t="shared" si="8"/>
        <v>0</v>
      </c>
      <c r="AE14" s="150"/>
    </row>
    <row r="15" spans="1:31" ht="12.75">
      <c r="A15" s="14">
        <f>GEZAMENLIJK!A23</f>
        <v>0.625</v>
      </c>
      <c r="B15" s="14" t="str">
        <f>GEZAMENLIJK!B23</f>
        <v>J</v>
      </c>
      <c r="C15" s="20">
        <f>GEZAMENLIJK!C23</f>
        <v>3</v>
      </c>
      <c r="D15" s="19" t="str">
        <f>GEZAMENLIJK!D23</f>
        <v>BVMV Noorderkempen (ANTW)</v>
      </c>
      <c r="E15" s="21" t="str">
        <f>GEZAMENLIJK!E23</f>
        <v>Rembert Torhout (W-VL)</v>
      </c>
      <c r="F15" s="98">
        <f>GEZAMENLIJK!F23</f>
        <v>0</v>
      </c>
      <c r="G15" s="96">
        <f>GEZAMENLIJK!G23</f>
        <v>2</v>
      </c>
      <c r="H15" s="98">
        <f>GEZAMENLIJK!H23</f>
        <v>16</v>
      </c>
      <c r="I15" s="96">
        <f>GEZAMENLIJK!I23</f>
        <v>25</v>
      </c>
      <c r="J15" s="98">
        <f>GEZAMENLIJK!J23</f>
        <v>16</v>
      </c>
      <c r="K15" s="96">
        <f>GEZAMENLIJK!K23</f>
        <v>25</v>
      </c>
      <c r="L15" s="98">
        <f>GEZAMENLIJK!L23</f>
        <v>0</v>
      </c>
      <c r="M15" s="96">
        <f>GEZAMENLIJK!M23</f>
        <v>0</v>
      </c>
      <c r="N15" s="98">
        <f>GEZAMENLIJK!N23</f>
        <v>0</v>
      </c>
      <c r="O15" s="96">
        <f>GEZAMENLIJK!O23</f>
        <v>0</v>
      </c>
      <c r="P15" s="98">
        <f>GEZAMENLIJK!P23</f>
        <v>0</v>
      </c>
      <c r="Q15" s="96">
        <f>GEZAMENLIJK!Q23</f>
        <v>0</v>
      </c>
      <c r="R15" s="98">
        <f>GEZAMENLIJK!R23</f>
        <v>0</v>
      </c>
      <c r="S15" s="168">
        <f>GEZAMENLIJK!S23</f>
        <v>3</v>
      </c>
      <c r="T15" s="153"/>
      <c r="U15" s="167">
        <f t="shared" si="0"/>
        <v>0</v>
      </c>
      <c r="V15" s="162">
        <f t="shared" si="1"/>
        <v>1</v>
      </c>
      <c r="W15" s="167">
        <f t="shared" si="2"/>
        <v>0</v>
      </c>
      <c r="X15" s="162">
        <f t="shared" si="3"/>
        <v>0</v>
      </c>
      <c r="Y15" s="167">
        <f t="shared" si="4"/>
        <v>0</v>
      </c>
      <c r="Z15" s="162">
        <f t="shared" si="5"/>
        <v>0</v>
      </c>
      <c r="AA15" s="167">
        <f t="shared" si="6"/>
        <v>1</v>
      </c>
      <c r="AB15" s="162">
        <f t="shared" si="7"/>
        <v>0</v>
      </c>
      <c r="AC15" s="167">
        <f t="shared" si="8"/>
        <v>0</v>
      </c>
      <c r="AD15" s="162">
        <f t="shared" si="8"/>
        <v>0</v>
      </c>
      <c r="AE15" s="150"/>
    </row>
    <row r="16" spans="1:31" ht="12.75">
      <c r="A16" s="14">
        <f>GEZAMENLIJK!A26</f>
        <v>0.6666666666666666</v>
      </c>
      <c r="B16" s="14" t="str">
        <f>GEZAMENLIJK!B26</f>
        <v>J</v>
      </c>
      <c r="C16" s="20">
        <f>GEZAMENLIJK!C26</f>
        <v>2</v>
      </c>
      <c r="D16" s="19" t="str">
        <f>GEZAMENLIJK!D26</f>
        <v>Lovoc Lommel (LIMB)</v>
      </c>
      <c r="E16" s="22" t="str">
        <f>GEZAMENLIJK!E26</f>
        <v>Rembert Torhout (W-VL)</v>
      </c>
      <c r="F16" s="98">
        <f>GEZAMENLIJK!F26</f>
        <v>0</v>
      </c>
      <c r="G16" s="96">
        <f>GEZAMENLIJK!G26</f>
        <v>2</v>
      </c>
      <c r="H16" s="98">
        <f>GEZAMENLIJK!H26</f>
        <v>15</v>
      </c>
      <c r="I16" s="96">
        <f>GEZAMENLIJK!I26</f>
        <v>25</v>
      </c>
      <c r="J16" s="98">
        <f>GEZAMENLIJK!J26</f>
        <v>16</v>
      </c>
      <c r="K16" s="96">
        <f>GEZAMENLIJK!K26</f>
        <v>25</v>
      </c>
      <c r="L16" s="98">
        <f>GEZAMENLIJK!L26</f>
        <v>0</v>
      </c>
      <c r="M16" s="96">
        <f>GEZAMENLIJK!M26</f>
        <v>0</v>
      </c>
      <c r="N16" s="98">
        <f>GEZAMENLIJK!N26</f>
        <v>0</v>
      </c>
      <c r="O16" s="96">
        <f>GEZAMENLIJK!O26</f>
        <v>0</v>
      </c>
      <c r="P16" s="98">
        <f>GEZAMENLIJK!P26</f>
        <v>0</v>
      </c>
      <c r="Q16" s="96">
        <f>GEZAMENLIJK!Q26</f>
        <v>0</v>
      </c>
      <c r="R16" s="98">
        <f>GEZAMENLIJK!R26</f>
        <v>0</v>
      </c>
      <c r="S16" s="168">
        <f>GEZAMENLIJK!S26</f>
        <v>3</v>
      </c>
      <c r="T16" s="153"/>
      <c r="U16" s="163">
        <f t="shared" si="0"/>
        <v>0</v>
      </c>
      <c r="V16" s="162">
        <f t="shared" si="1"/>
        <v>1</v>
      </c>
      <c r="W16" s="163">
        <f t="shared" si="2"/>
        <v>0</v>
      </c>
      <c r="X16" s="162">
        <f t="shared" si="3"/>
        <v>0</v>
      </c>
      <c r="Y16" s="163">
        <f t="shared" si="4"/>
        <v>0</v>
      </c>
      <c r="Z16" s="162">
        <f t="shared" si="5"/>
        <v>0</v>
      </c>
      <c r="AA16" s="163">
        <f t="shared" si="6"/>
        <v>1</v>
      </c>
      <c r="AB16" s="162">
        <f t="shared" si="7"/>
        <v>0</v>
      </c>
      <c r="AC16" s="163">
        <f t="shared" si="8"/>
        <v>0</v>
      </c>
      <c r="AD16" s="162">
        <f t="shared" si="8"/>
        <v>0</v>
      </c>
      <c r="AE16" s="150"/>
    </row>
    <row r="17" spans="1:31" ht="13.5" thickBot="1">
      <c r="A17" s="28">
        <f>GEZAMENLIJK!A27</f>
        <v>0.6666666666666666</v>
      </c>
      <c r="B17" s="28" t="str">
        <f>GEZAMENLIJK!B27</f>
        <v>J</v>
      </c>
      <c r="C17" s="55">
        <f>GEZAMENLIJK!C27</f>
        <v>3</v>
      </c>
      <c r="D17" s="28" t="str">
        <f>GEZAMENLIJK!D27</f>
        <v>Beveren-Melsele (O-VL)</v>
      </c>
      <c r="E17" s="27" t="str">
        <f>GEZAMENLIJK!E27</f>
        <v>Kruikenburg Ternat (VL-BRA)</v>
      </c>
      <c r="F17" s="99">
        <f>GEZAMENLIJK!F27</f>
        <v>0</v>
      </c>
      <c r="G17" s="26">
        <f>GEZAMENLIJK!G27</f>
        <v>2</v>
      </c>
      <c r="H17" s="99">
        <f>GEZAMENLIJK!H27</f>
        <v>21</v>
      </c>
      <c r="I17" s="26">
        <f>GEZAMENLIJK!I27</f>
        <v>25</v>
      </c>
      <c r="J17" s="99">
        <f>GEZAMENLIJK!J27</f>
        <v>20</v>
      </c>
      <c r="K17" s="26">
        <f>GEZAMENLIJK!K27</f>
        <v>25</v>
      </c>
      <c r="L17" s="99">
        <f>GEZAMENLIJK!L27</f>
        <v>0</v>
      </c>
      <c r="M17" s="26">
        <f>GEZAMENLIJK!M27</f>
        <v>0</v>
      </c>
      <c r="N17" s="99">
        <f>GEZAMENLIJK!N27</f>
        <v>0</v>
      </c>
      <c r="O17" s="26">
        <f>GEZAMENLIJK!O27</f>
        <v>0</v>
      </c>
      <c r="P17" s="99">
        <f>GEZAMENLIJK!P27</f>
        <v>0</v>
      </c>
      <c r="Q17" s="26">
        <f>GEZAMENLIJK!Q27</f>
        <v>0</v>
      </c>
      <c r="R17" s="99">
        <f>GEZAMENLIJK!R27</f>
        <v>0</v>
      </c>
      <c r="S17" s="29">
        <f>GEZAMENLIJK!S27</f>
        <v>3</v>
      </c>
      <c r="T17" s="153"/>
      <c r="U17" s="164">
        <f t="shared" si="0"/>
        <v>0</v>
      </c>
      <c r="V17" s="166">
        <f t="shared" si="1"/>
        <v>1</v>
      </c>
      <c r="W17" s="164">
        <f t="shared" si="2"/>
        <v>0</v>
      </c>
      <c r="X17" s="166">
        <f t="shared" si="3"/>
        <v>0</v>
      </c>
      <c r="Y17" s="164">
        <f t="shared" si="4"/>
        <v>0</v>
      </c>
      <c r="Z17" s="166">
        <f t="shared" si="5"/>
        <v>0</v>
      </c>
      <c r="AA17" s="164">
        <f t="shared" si="6"/>
        <v>1</v>
      </c>
      <c r="AB17" s="166">
        <f t="shared" si="7"/>
        <v>0</v>
      </c>
      <c r="AC17" s="164">
        <f t="shared" si="8"/>
        <v>0</v>
      </c>
      <c r="AD17" s="166">
        <f t="shared" si="8"/>
        <v>0</v>
      </c>
      <c r="AE17" s="150"/>
    </row>
    <row r="18" spans="6:31" ht="12.75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AD18" s="8"/>
      <c r="AE18" s="8"/>
    </row>
    <row r="19" spans="30:38" ht="12.75">
      <c r="AD19" s="7"/>
      <c r="AF19" s="108"/>
      <c r="AH19" s="108"/>
      <c r="AI19"/>
      <c r="AJ19"/>
      <c r="AK19"/>
      <c r="AL19"/>
    </row>
    <row r="20" spans="30:38" ht="12.75">
      <c r="AD20"/>
      <c r="AE20"/>
      <c r="AF20"/>
      <c r="AG20"/>
      <c r="AH20"/>
      <c r="AI20"/>
      <c r="AJ20"/>
      <c r="AK20"/>
      <c r="AL20"/>
    </row>
    <row r="21" spans="30:46" ht="12.75">
      <c r="AD21"/>
      <c r="AE21"/>
      <c r="AF21"/>
      <c r="AG21"/>
      <c r="AH21"/>
      <c r="AI21"/>
      <c r="AJ21"/>
      <c r="AK21"/>
      <c r="AL21" s="152"/>
      <c r="AM21" s="152"/>
      <c r="AR21" s="152"/>
      <c r="AS21" s="152"/>
      <c r="AT21" s="152"/>
    </row>
    <row r="22" spans="30:33" ht="12.75">
      <c r="AD22"/>
      <c r="AE22"/>
      <c r="AF22"/>
      <c r="AG22"/>
    </row>
    <row r="27" ht="7.5" customHeight="1"/>
    <row r="28" spans="1:29" ht="18" customHeight="1">
      <c r="A28" s="255" t="str">
        <f>A2</f>
        <v>VV-Jeugdkampioenschappen 2-tegen-2 (2B) 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/>
      <c r="U28"/>
      <c r="V28"/>
      <c r="W28"/>
      <c r="X28"/>
      <c r="Y28"/>
      <c r="Z28"/>
      <c r="AA28"/>
      <c r="AB28"/>
      <c r="AC28"/>
    </row>
    <row r="29" spans="1:29" ht="18" customHeight="1">
      <c r="A29" s="256">
        <f>A3</f>
        <v>42856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/>
      <c r="U29"/>
      <c r="V29"/>
      <c r="W29"/>
      <c r="X29"/>
      <c r="Y29"/>
      <c r="Z29"/>
      <c r="AA29"/>
      <c r="AB29"/>
      <c r="AC29"/>
    </row>
    <row r="30" spans="1:29" ht="18" customHeight="1" thickBot="1">
      <c r="A30" s="257" t="str">
        <f>A4</f>
        <v>JONGENS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/>
      <c r="U30"/>
      <c r="V30"/>
      <c r="W30"/>
      <c r="X30"/>
      <c r="Y30"/>
      <c r="Z30"/>
      <c r="AA30"/>
      <c r="AB30"/>
      <c r="AC30"/>
    </row>
    <row r="31" spans="1:31" ht="18" customHeight="1" thickBot="1">
      <c r="A31" s="186" t="s">
        <v>0</v>
      </c>
      <c r="B31" s="187" t="s">
        <v>33</v>
      </c>
      <c r="C31" s="188" t="s">
        <v>1</v>
      </c>
      <c r="D31" s="189" t="s">
        <v>2</v>
      </c>
      <c r="E31" s="190" t="s">
        <v>3</v>
      </c>
      <c r="F31" s="266" t="s">
        <v>4</v>
      </c>
      <c r="G31" s="259"/>
      <c r="H31" s="266" t="s">
        <v>5</v>
      </c>
      <c r="I31" s="258"/>
      <c r="J31" s="258"/>
      <c r="K31" s="258"/>
      <c r="L31" s="258" t="s">
        <v>50</v>
      </c>
      <c r="M31" s="259"/>
      <c r="N31" s="266" t="s">
        <v>45</v>
      </c>
      <c r="O31" s="259"/>
      <c r="P31" s="266" t="str">
        <f aca="true" t="shared" si="9" ref="P31:S41">P7</f>
        <v>FORFAIT (F)</v>
      </c>
      <c r="Q31" s="267"/>
      <c r="R31" s="264" t="s">
        <v>37</v>
      </c>
      <c r="S31" s="265"/>
      <c r="T31"/>
      <c r="U31"/>
      <c r="V31"/>
      <c r="W31"/>
      <c r="X31"/>
      <c r="Y31"/>
      <c r="Z31"/>
      <c r="AA31"/>
      <c r="AB31"/>
      <c r="AC31"/>
      <c r="AD31" s="8"/>
      <c r="AE31" s="8"/>
    </row>
    <row r="32" spans="1:31" ht="18" customHeight="1">
      <c r="A32" s="182">
        <f aca="true" t="shared" si="10" ref="A32:O41">A8</f>
        <v>0.4166666666666667</v>
      </c>
      <c r="B32" s="183" t="str">
        <f t="shared" si="10"/>
        <v>J</v>
      </c>
      <c r="C32" s="15">
        <f t="shared" si="10"/>
        <v>3</v>
      </c>
      <c r="D32" s="184" t="str">
        <f t="shared" si="10"/>
        <v>Beveren-Melsele (O-VL)</v>
      </c>
      <c r="E32" s="185" t="str">
        <f t="shared" si="10"/>
        <v>BVMV Noorderkempen (ANTW)</v>
      </c>
      <c r="F32" s="179">
        <f t="shared" si="10"/>
        <v>0</v>
      </c>
      <c r="G32" s="181">
        <f t="shared" si="10"/>
        <v>2</v>
      </c>
      <c r="H32" s="179">
        <f t="shared" si="10"/>
        <v>20</v>
      </c>
      <c r="I32" s="181">
        <f t="shared" si="10"/>
        <v>25</v>
      </c>
      <c r="J32" s="179">
        <f t="shared" si="10"/>
        <v>21</v>
      </c>
      <c r="K32" s="181">
        <f t="shared" si="10"/>
        <v>25</v>
      </c>
      <c r="L32" s="179">
        <f t="shared" si="10"/>
        <v>0</v>
      </c>
      <c r="M32" s="181">
        <f t="shared" si="10"/>
        <v>0</v>
      </c>
      <c r="N32" s="179">
        <f t="shared" si="10"/>
        <v>0</v>
      </c>
      <c r="O32" s="181">
        <f t="shared" si="10"/>
        <v>0</v>
      </c>
      <c r="P32" s="179">
        <f t="shared" si="9"/>
        <v>0</v>
      </c>
      <c r="Q32" s="181">
        <f t="shared" si="9"/>
        <v>0</v>
      </c>
      <c r="R32" s="179">
        <f t="shared" si="9"/>
        <v>0</v>
      </c>
      <c r="S32" s="180">
        <f t="shared" si="9"/>
        <v>3</v>
      </c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8"/>
      <c r="AE32" s="8"/>
    </row>
    <row r="33" spans="1:31" ht="18" customHeight="1">
      <c r="A33" s="94">
        <f t="shared" si="10"/>
        <v>0.4583333333333333</v>
      </c>
      <c r="B33" s="23" t="str">
        <f t="shared" si="10"/>
        <v>J</v>
      </c>
      <c r="C33" s="20">
        <f t="shared" si="10"/>
        <v>2</v>
      </c>
      <c r="D33" s="66" t="str">
        <f t="shared" si="10"/>
        <v>Kruikenburg Ternat (VL-BRA)</v>
      </c>
      <c r="E33" s="67" t="str">
        <f t="shared" si="10"/>
        <v>Rembert Torhout (W-VL)</v>
      </c>
      <c r="F33" s="100">
        <f t="shared" si="10"/>
        <v>1</v>
      </c>
      <c r="G33" s="68">
        <f t="shared" si="10"/>
        <v>1</v>
      </c>
      <c r="H33" s="100">
        <f t="shared" si="10"/>
        <v>17</v>
      </c>
      <c r="I33" s="68">
        <f t="shared" si="10"/>
        <v>25</v>
      </c>
      <c r="J33" s="100">
        <f t="shared" si="10"/>
        <v>25</v>
      </c>
      <c r="K33" s="68">
        <f t="shared" si="10"/>
        <v>21</v>
      </c>
      <c r="L33" s="100">
        <f t="shared" si="10"/>
        <v>0</v>
      </c>
      <c r="M33" s="68">
        <f t="shared" si="10"/>
        <v>0</v>
      </c>
      <c r="N33" s="100">
        <f t="shared" si="10"/>
        <v>0</v>
      </c>
      <c r="O33" s="68">
        <f t="shared" si="10"/>
        <v>0</v>
      </c>
      <c r="P33" s="100">
        <f t="shared" si="9"/>
        <v>0</v>
      </c>
      <c r="Q33" s="68">
        <f t="shared" si="9"/>
        <v>0</v>
      </c>
      <c r="R33" s="100">
        <f t="shared" si="9"/>
        <v>1</v>
      </c>
      <c r="S33" s="177">
        <f t="shared" si="9"/>
        <v>2</v>
      </c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8"/>
      <c r="AE33" s="8"/>
    </row>
    <row r="34" spans="1:34" ht="18" customHeight="1">
      <c r="A34" s="94">
        <f t="shared" si="10"/>
        <v>0.4583333333333333</v>
      </c>
      <c r="B34" s="23" t="str">
        <f t="shared" si="10"/>
        <v>J</v>
      </c>
      <c r="C34" s="20">
        <f t="shared" si="10"/>
        <v>3</v>
      </c>
      <c r="D34" s="66" t="str">
        <f t="shared" si="10"/>
        <v>BVMV Noorderkempen (ANTW)</v>
      </c>
      <c r="E34" s="67" t="str">
        <f t="shared" si="10"/>
        <v>Lovoc Lommel (LIMB)</v>
      </c>
      <c r="F34" s="100">
        <f t="shared" si="10"/>
        <v>0</v>
      </c>
      <c r="G34" s="68">
        <f t="shared" si="10"/>
        <v>2</v>
      </c>
      <c r="H34" s="100">
        <f t="shared" si="10"/>
        <v>21</v>
      </c>
      <c r="I34" s="68">
        <f t="shared" si="10"/>
        <v>25</v>
      </c>
      <c r="J34" s="100">
        <f t="shared" si="10"/>
        <v>18</v>
      </c>
      <c r="K34" s="68">
        <f t="shared" si="10"/>
        <v>25</v>
      </c>
      <c r="L34" s="100">
        <f t="shared" si="10"/>
        <v>0</v>
      </c>
      <c r="M34" s="68">
        <f t="shared" si="10"/>
        <v>0</v>
      </c>
      <c r="N34" s="100">
        <f t="shared" si="10"/>
        <v>0</v>
      </c>
      <c r="O34" s="68">
        <f t="shared" si="10"/>
        <v>0</v>
      </c>
      <c r="P34" s="100">
        <f t="shared" si="9"/>
        <v>0</v>
      </c>
      <c r="Q34" s="68">
        <f t="shared" si="9"/>
        <v>0</v>
      </c>
      <c r="R34" s="100">
        <f t="shared" si="9"/>
        <v>0</v>
      </c>
      <c r="S34" s="177">
        <f t="shared" si="9"/>
        <v>3</v>
      </c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8"/>
      <c r="AE34" s="8"/>
      <c r="AF34" s="24"/>
      <c r="AH34" s="24"/>
    </row>
    <row r="35" spans="1:31" ht="18" customHeight="1">
      <c r="A35" s="94">
        <f t="shared" si="10"/>
        <v>0.5</v>
      </c>
      <c r="B35" s="23" t="str">
        <f t="shared" si="10"/>
        <v>J</v>
      </c>
      <c r="C35" s="20">
        <f t="shared" si="10"/>
        <v>3</v>
      </c>
      <c r="D35" s="66" t="str">
        <f t="shared" si="10"/>
        <v>Beveren-Melsele (O-VL)</v>
      </c>
      <c r="E35" s="67" t="str">
        <f t="shared" si="10"/>
        <v>Lovoc Lommel (LIMB)</v>
      </c>
      <c r="F35" s="100">
        <f t="shared" si="10"/>
        <v>1</v>
      </c>
      <c r="G35" s="68">
        <f t="shared" si="10"/>
        <v>1</v>
      </c>
      <c r="H35" s="100">
        <f t="shared" si="10"/>
        <v>20</v>
      </c>
      <c r="I35" s="68">
        <f t="shared" si="10"/>
        <v>25</v>
      </c>
      <c r="J35" s="100">
        <f t="shared" si="10"/>
        <v>25</v>
      </c>
      <c r="K35" s="68">
        <f t="shared" si="10"/>
        <v>13</v>
      </c>
      <c r="L35" s="100">
        <f t="shared" si="10"/>
        <v>0</v>
      </c>
      <c r="M35" s="68">
        <f t="shared" si="10"/>
        <v>0</v>
      </c>
      <c r="N35" s="100">
        <f t="shared" si="10"/>
        <v>0</v>
      </c>
      <c r="O35" s="68">
        <f t="shared" si="10"/>
        <v>0</v>
      </c>
      <c r="P35" s="100">
        <f t="shared" si="9"/>
        <v>0</v>
      </c>
      <c r="Q35" s="68">
        <f t="shared" si="9"/>
        <v>0</v>
      </c>
      <c r="R35" s="100">
        <f t="shared" si="9"/>
        <v>2</v>
      </c>
      <c r="S35" s="177">
        <f t="shared" si="9"/>
        <v>1</v>
      </c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8"/>
      <c r="AE35" s="8"/>
    </row>
    <row r="36" spans="1:31" ht="18" customHeight="1">
      <c r="A36" s="94">
        <f t="shared" si="10"/>
        <v>0.5416666666666666</v>
      </c>
      <c r="B36" s="23" t="str">
        <f t="shared" si="10"/>
        <v>J</v>
      </c>
      <c r="C36" s="20">
        <f t="shared" si="10"/>
        <v>2</v>
      </c>
      <c r="D36" s="66" t="str">
        <f t="shared" si="10"/>
        <v>Rembert Torhout (W-VL)</v>
      </c>
      <c r="E36" s="67" t="str">
        <f t="shared" si="10"/>
        <v>Beveren-Melsele (O-VL)</v>
      </c>
      <c r="F36" s="100">
        <f t="shared" si="10"/>
        <v>2</v>
      </c>
      <c r="G36" s="68">
        <f t="shared" si="10"/>
        <v>0</v>
      </c>
      <c r="H36" s="100">
        <f t="shared" si="10"/>
        <v>25</v>
      </c>
      <c r="I36" s="68">
        <f t="shared" si="10"/>
        <v>13</v>
      </c>
      <c r="J36" s="100">
        <f t="shared" si="10"/>
        <v>25</v>
      </c>
      <c r="K36" s="68">
        <f t="shared" si="10"/>
        <v>13</v>
      </c>
      <c r="L36" s="100">
        <f t="shared" si="10"/>
        <v>0</v>
      </c>
      <c r="M36" s="68">
        <f t="shared" si="10"/>
        <v>0</v>
      </c>
      <c r="N36" s="100">
        <f t="shared" si="10"/>
        <v>0</v>
      </c>
      <c r="O36" s="68">
        <f t="shared" si="10"/>
        <v>0</v>
      </c>
      <c r="P36" s="100">
        <f t="shared" si="9"/>
        <v>0</v>
      </c>
      <c r="Q36" s="68">
        <f t="shared" si="9"/>
        <v>0</v>
      </c>
      <c r="R36" s="100">
        <f t="shared" si="9"/>
        <v>3</v>
      </c>
      <c r="S36" s="177">
        <f t="shared" si="9"/>
        <v>0</v>
      </c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8"/>
      <c r="AE36" s="8"/>
    </row>
    <row r="37" spans="1:31" ht="18" customHeight="1">
      <c r="A37" s="94">
        <f t="shared" si="10"/>
        <v>0.5416666666666666</v>
      </c>
      <c r="B37" s="23" t="str">
        <f t="shared" si="10"/>
        <v>J</v>
      </c>
      <c r="C37" s="20">
        <f t="shared" si="10"/>
        <v>3</v>
      </c>
      <c r="D37" s="66" t="str">
        <f t="shared" si="10"/>
        <v>Kruikenburg Ternat (VL-BRA)</v>
      </c>
      <c r="E37" s="67" t="str">
        <f t="shared" si="10"/>
        <v>BVMV Noorderkempen (ANTW)</v>
      </c>
      <c r="F37" s="100">
        <f t="shared" si="10"/>
        <v>2</v>
      </c>
      <c r="G37" s="68">
        <f t="shared" si="10"/>
        <v>0</v>
      </c>
      <c r="H37" s="100">
        <f t="shared" si="10"/>
        <v>25</v>
      </c>
      <c r="I37" s="68">
        <f t="shared" si="10"/>
        <v>13</v>
      </c>
      <c r="J37" s="100">
        <f t="shared" si="10"/>
        <v>25</v>
      </c>
      <c r="K37" s="68">
        <f t="shared" si="10"/>
        <v>15</v>
      </c>
      <c r="L37" s="100">
        <f t="shared" si="10"/>
        <v>0</v>
      </c>
      <c r="M37" s="68">
        <f t="shared" si="10"/>
        <v>0</v>
      </c>
      <c r="N37" s="100">
        <f t="shared" si="10"/>
        <v>0</v>
      </c>
      <c r="O37" s="68">
        <f t="shared" si="10"/>
        <v>0</v>
      </c>
      <c r="P37" s="100">
        <f t="shared" si="9"/>
        <v>0</v>
      </c>
      <c r="Q37" s="68">
        <f t="shared" si="9"/>
        <v>0</v>
      </c>
      <c r="R37" s="100">
        <f t="shared" si="9"/>
        <v>3</v>
      </c>
      <c r="S37" s="177">
        <f t="shared" si="9"/>
        <v>0</v>
      </c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8"/>
      <c r="AE37" s="8"/>
    </row>
    <row r="38" spans="1:31" ht="18" customHeight="1">
      <c r="A38" s="94">
        <f t="shared" si="10"/>
        <v>0.5833333333333334</v>
      </c>
      <c r="B38" s="23" t="str">
        <f t="shared" si="10"/>
        <v>J</v>
      </c>
      <c r="C38" s="20">
        <f t="shared" si="10"/>
        <v>3</v>
      </c>
      <c r="D38" s="66" t="str">
        <f t="shared" si="10"/>
        <v>Lovoc Lommel (LIMB)</v>
      </c>
      <c r="E38" s="67" t="str">
        <f t="shared" si="10"/>
        <v>Kruikenburg Ternat (VL-BRA)</v>
      </c>
      <c r="F38" s="100">
        <f t="shared" si="10"/>
        <v>1</v>
      </c>
      <c r="G38" s="68">
        <f t="shared" si="10"/>
        <v>1</v>
      </c>
      <c r="H38" s="100">
        <f t="shared" si="10"/>
        <v>19</v>
      </c>
      <c r="I38" s="68">
        <f t="shared" si="10"/>
        <v>25</v>
      </c>
      <c r="J38" s="100">
        <f t="shared" si="10"/>
        <v>25</v>
      </c>
      <c r="K38" s="68">
        <f t="shared" si="10"/>
        <v>23</v>
      </c>
      <c r="L38" s="100">
        <f t="shared" si="10"/>
        <v>0</v>
      </c>
      <c r="M38" s="68">
        <f t="shared" si="10"/>
        <v>0</v>
      </c>
      <c r="N38" s="100">
        <f t="shared" si="10"/>
        <v>0</v>
      </c>
      <c r="O38" s="68">
        <f t="shared" si="10"/>
        <v>0</v>
      </c>
      <c r="P38" s="100">
        <f t="shared" si="9"/>
        <v>0</v>
      </c>
      <c r="Q38" s="68">
        <f t="shared" si="9"/>
        <v>0</v>
      </c>
      <c r="R38" s="100">
        <f t="shared" si="9"/>
        <v>1</v>
      </c>
      <c r="S38" s="177">
        <f t="shared" si="9"/>
        <v>2</v>
      </c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8"/>
      <c r="AE38" s="8"/>
    </row>
    <row r="39" spans="1:31" ht="18" customHeight="1">
      <c r="A39" s="94">
        <f t="shared" si="10"/>
        <v>0.625</v>
      </c>
      <c r="B39" s="23" t="str">
        <f t="shared" si="10"/>
        <v>J</v>
      </c>
      <c r="C39" s="20">
        <f t="shared" si="10"/>
        <v>3</v>
      </c>
      <c r="D39" s="66" t="str">
        <f t="shared" si="10"/>
        <v>BVMV Noorderkempen (ANTW)</v>
      </c>
      <c r="E39" s="67" t="str">
        <f t="shared" si="10"/>
        <v>Rembert Torhout (W-VL)</v>
      </c>
      <c r="F39" s="100">
        <f t="shared" si="10"/>
        <v>0</v>
      </c>
      <c r="G39" s="68">
        <f t="shared" si="10"/>
        <v>2</v>
      </c>
      <c r="H39" s="100">
        <f t="shared" si="10"/>
        <v>16</v>
      </c>
      <c r="I39" s="68">
        <f t="shared" si="10"/>
        <v>25</v>
      </c>
      <c r="J39" s="100">
        <f t="shared" si="10"/>
        <v>16</v>
      </c>
      <c r="K39" s="68">
        <f t="shared" si="10"/>
        <v>25</v>
      </c>
      <c r="L39" s="100">
        <f t="shared" si="10"/>
        <v>0</v>
      </c>
      <c r="M39" s="68">
        <f t="shared" si="10"/>
        <v>0</v>
      </c>
      <c r="N39" s="100">
        <f t="shared" si="10"/>
        <v>0</v>
      </c>
      <c r="O39" s="68">
        <f t="shared" si="10"/>
        <v>0</v>
      </c>
      <c r="P39" s="100">
        <f t="shared" si="9"/>
        <v>0</v>
      </c>
      <c r="Q39" s="68">
        <f t="shared" si="9"/>
        <v>0</v>
      </c>
      <c r="R39" s="100">
        <f t="shared" si="9"/>
        <v>0</v>
      </c>
      <c r="S39" s="177">
        <f t="shared" si="9"/>
        <v>3</v>
      </c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8"/>
      <c r="AE39" s="8"/>
    </row>
    <row r="40" spans="1:31" ht="18" customHeight="1">
      <c r="A40" s="94">
        <f t="shared" si="10"/>
        <v>0.6666666666666666</v>
      </c>
      <c r="B40" s="23" t="str">
        <f t="shared" si="10"/>
        <v>J</v>
      </c>
      <c r="C40" s="20">
        <f t="shared" si="10"/>
        <v>2</v>
      </c>
      <c r="D40" s="66" t="str">
        <f t="shared" si="10"/>
        <v>Lovoc Lommel (LIMB)</v>
      </c>
      <c r="E40" s="67" t="str">
        <f t="shared" si="10"/>
        <v>Rembert Torhout (W-VL)</v>
      </c>
      <c r="F40" s="100">
        <f t="shared" si="10"/>
        <v>0</v>
      </c>
      <c r="G40" s="68">
        <f t="shared" si="10"/>
        <v>2</v>
      </c>
      <c r="H40" s="100">
        <f t="shared" si="10"/>
        <v>15</v>
      </c>
      <c r="I40" s="68">
        <f t="shared" si="10"/>
        <v>25</v>
      </c>
      <c r="J40" s="100">
        <f t="shared" si="10"/>
        <v>16</v>
      </c>
      <c r="K40" s="68">
        <f t="shared" si="10"/>
        <v>25</v>
      </c>
      <c r="L40" s="100">
        <f t="shared" si="10"/>
        <v>0</v>
      </c>
      <c r="M40" s="68">
        <f t="shared" si="10"/>
        <v>0</v>
      </c>
      <c r="N40" s="100">
        <f t="shared" si="10"/>
        <v>0</v>
      </c>
      <c r="O40" s="68">
        <f t="shared" si="10"/>
        <v>0</v>
      </c>
      <c r="P40" s="100">
        <f t="shared" si="9"/>
        <v>0</v>
      </c>
      <c r="Q40" s="68">
        <f t="shared" si="9"/>
        <v>0</v>
      </c>
      <c r="R40" s="100">
        <f t="shared" si="9"/>
        <v>0</v>
      </c>
      <c r="S40" s="177">
        <f t="shared" si="9"/>
        <v>3</v>
      </c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8"/>
      <c r="AE40" s="8"/>
    </row>
    <row r="41" spans="1:31" ht="18" customHeight="1" thickBot="1">
      <c r="A41" s="95">
        <f t="shared" si="10"/>
        <v>0.6666666666666666</v>
      </c>
      <c r="B41" s="25" t="str">
        <f t="shared" si="10"/>
        <v>J</v>
      </c>
      <c r="C41" s="55">
        <f t="shared" si="10"/>
        <v>3</v>
      </c>
      <c r="D41" s="69" t="str">
        <f t="shared" si="10"/>
        <v>Beveren-Melsele (O-VL)</v>
      </c>
      <c r="E41" s="70" t="str">
        <f t="shared" si="10"/>
        <v>Kruikenburg Ternat (VL-BRA)</v>
      </c>
      <c r="F41" s="101">
        <f t="shared" si="10"/>
        <v>0</v>
      </c>
      <c r="G41" s="71">
        <f t="shared" si="10"/>
        <v>2</v>
      </c>
      <c r="H41" s="101">
        <f t="shared" si="10"/>
        <v>21</v>
      </c>
      <c r="I41" s="71">
        <f t="shared" si="10"/>
        <v>25</v>
      </c>
      <c r="J41" s="101">
        <f t="shared" si="10"/>
        <v>20</v>
      </c>
      <c r="K41" s="71">
        <f t="shared" si="10"/>
        <v>25</v>
      </c>
      <c r="L41" s="101">
        <f t="shared" si="10"/>
        <v>0</v>
      </c>
      <c r="M41" s="71">
        <f t="shared" si="10"/>
        <v>0</v>
      </c>
      <c r="N41" s="101">
        <f t="shared" si="10"/>
        <v>0</v>
      </c>
      <c r="O41" s="71">
        <f t="shared" si="10"/>
        <v>0</v>
      </c>
      <c r="P41" s="101">
        <f t="shared" si="9"/>
        <v>0</v>
      </c>
      <c r="Q41" s="71">
        <f t="shared" si="9"/>
        <v>0</v>
      </c>
      <c r="R41" s="101">
        <f t="shared" si="9"/>
        <v>0</v>
      </c>
      <c r="S41" s="178">
        <f t="shared" si="9"/>
        <v>3</v>
      </c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8"/>
      <c r="AE41" s="8"/>
    </row>
    <row r="42" spans="6:17" ht="12.7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 ht="12.7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3:19" ht="12.75" customHeight="1">
      <c r="C44" s="260" t="str">
        <f>$AF$5</f>
        <v>EINDKLASEMENT</v>
      </c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</row>
    <row r="45" spans="3:19" ht="15.75" customHeight="1" thickBot="1">
      <c r="C45" s="262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</row>
    <row r="46" spans="3:32" ht="13.5" thickBot="1">
      <c r="C46" s="90"/>
      <c r="D46" s="91" t="s">
        <v>6</v>
      </c>
      <c r="E46" s="92"/>
      <c r="F46" s="93" t="str">
        <f aca="true" t="shared" si="11" ref="F46:P51">AH6</f>
        <v>AW</v>
      </c>
      <c r="G46" s="93" t="str">
        <f t="shared" si="11"/>
        <v>GW</v>
      </c>
      <c r="H46" s="93" t="str">
        <f t="shared" si="11"/>
        <v>GW2</v>
      </c>
      <c r="I46" s="93" t="str">
        <f t="shared" si="11"/>
        <v>VW</v>
      </c>
      <c r="J46" s="93" t="str">
        <f t="shared" si="11"/>
        <v>VW1</v>
      </c>
      <c r="K46" s="93" t="str">
        <f t="shared" si="11"/>
        <v>F</v>
      </c>
      <c r="L46" s="93" t="str">
        <f t="shared" si="11"/>
        <v>GS</v>
      </c>
      <c r="M46" s="93" t="str">
        <f t="shared" si="11"/>
        <v>VS</v>
      </c>
      <c r="N46" s="93" t="s">
        <v>40</v>
      </c>
      <c r="O46" s="93" t="s">
        <v>41</v>
      </c>
      <c r="P46" s="93" t="str">
        <f>AR6</f>
        <v>TP</v>
      </c>
      <c r="Q46" s="93" t="str">
        <f aca="true" t="shared" si="12" ref="Q46:Q51">AU6</f>
        <v>RG</v>
      </c>
      <c r="R46" s="93" t="str">
        <f>AS6</f>
        <v>QS</v>
      </c>
      <c r="S46" s="169" t="s">
        <v>42</v>
      </c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8"/>
      <c r="AF46" s="8"/>
    </row>
    <row r="47" spans="3:32" ht="18" customHeight="1" thickTop="1">
      <c r="C47" s="206">
        <v>1</v>
      </c>
      <c r="D47" s="274" t="str">
        <f>AG7</f>
        <v>Rembert Torhout (W-VL)</v>
      </c>
      <c r="E47" s="275"/>
      <c r="F47" s="78">
        <f t="shared" si="11"/>
        <v>4</v>
      </c>
      <c r="G47" s="79">
        <f t="shared" si="11"/>
        <v>3</v>
      </c>
      <c r="H47" s="79">
        <f t="shared" si="11"/>
        <v>1</v>
      </c>
      <c r="I47" s="79">
        <f t="shared" si="11"/>
        <v>0</v>
      </c>
      <c r="J47" s="79">
        <f t="shared" si="11"/>
        <v>0</v>
      </c>
      <c r="K47" s="79">
        <f t="shared" si="11"/>
        <v>0</v>
      </c>
      <c r="L47" s="79">
        <f t="shared" si="11"/>
        <v>7</v>
      </c>
      <c r="M47" s="79">
        <f t="shared" si="11"/>
        <v>1</v>
      </c>
      <c r="N47" s="79">
        <f t="shared" si="11"/>
        <v>0</v>
      </c>
      <c r="O47" s="79">
        <f t="shared" si="11"/>
        <v>0</v>
      </c>
      <c r="P47" s="103">
        <f t="shared" si="11"/>
        <v>11</v>
      </c>
      <c r="Q47" s="79">
        <f t="shared" si="12"/>
        <v>0</v>
      </c>
      <c r="R47" s="218">
        <f>L47/M47</f>
        <v>7</v>
      </c>
      <c r="S47" s="219" t="e">
        <f>N47/O47</f>
        <v>#DIV/0!</v>
      </c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8"/>
      <c r="AF47" s="8"/>
    </row>
    <row r="48" spans="3:32" ht="18" customHeight="1">
      <c r="C48" s="207">
        <v>2</v>
      </c>
      <c r="D48" s="253" t="str">
        <f>AG8</f>
        <v>Kruikenburg Ternat (VL-BRA)</v>
      </c>
      <c r="E48" s="254"/>
      <c r="F48" s="80">
        <f t="shared" si="11"/>
        <v>4</v>
      </c>
      <c r="G48" s="81">
        <f t="shared" si="11"/>
        <v>2</v>
      </c>
      <c r="H48" s="81">
        <f t="shared" si="11"/>
        <v>1</v>
      </c>
      <c r="I48" s="81">
        <f t="shared" si="11"/>
        <v>0</v>
      </c>
      <c r="J48" s="81">
        <f t="shared" si="11"/>
        <v>1</v>
      </c>
      <c r="K48" s="81">
        <f t="shared" si="11"/>
        <v>0</v>
      </c>
      <c r="L48" s="81">
        <f t="shared" si="11"/>
        <v>6</v>
      </c>
      <c r="M48" s="81">
        <f t="shared" si="11"/>
        <v>2</v>
      </c>
      <c r="N48" s="81">
        <f t="shared" si="11"/>
        <v>0</v>
      </c>
      <c r="O48" s="81">
        <f t="shared" si="11"/>
        <v>0</v>
      </c>
      <c r="P48" s="104">
        <f t="shared" si="11"/>
        <v>9</v>
      </c>
      <c r="Q48" s="81">
        <f t="shared" si="12"/>
        <v>0</v>
      </c>
      <c r="R48" s="220">
        <f>L48/M48</f>
        <v>3</v>
      </c>
      <c r="S48" s="221" t="e">
        <f>N48/O48</f>
        <v>#DIV/0!</v>
      </c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8"/>
      <c r="AF48" s="8"/>
    </row>
    <row r="49" spans="3:32" ht="18" customHeight="1">
      <c r="C49" s="207">
        <v>3</v>
      </c>
      <c r="D49" s="253" t="str">
        <f>AG9</f>
        <v>Lovoc Lommel (LIMB)</v>
      </c>
      <c r="E49" s="254"/>
      <c r="F49" s="80">
        <f t="shared" si="11"/>
        <v>4</v>
      </c>
      <c r="G49" s="81">
        <f t="shared" si="11"/>
        <v>1</v>
      </c>
      <c r="H49" s="81">
        <f t="shared" si="11"/>
        <v>0</v>
      </c>
      <c r="I49" s="81">
        <f t="shared" si="11"/>
        <v>1</v>
      </c>
      <c r="J49" s="81">
        <f t="shared" si="11"/>
        <v>2</v>
      </c>
      <c r="K49" s="81">
        <f t="shared" si="11"/>
        <v>0</v>
      </c>
      <c r="L49" s="81">
        <f t="shared" si="11"/>
        <v>4</v>
      </c>
      <c r="M49" s="81">
        <f t="shared" si="11"/>
        <v>4</v>
      </c>
      <c r="N49" s="81">
        <f t="shared" si="11"/>
        <v>0</v>
      </c>
      <c r="O49" s="81">
        <f t="shared" si="11"/>
        <v>0</v>
      </c>
      <c r="P49" s="104">
        <f t="shared" si="11"/>
        <v>5</v>
      </c>
      <c r="Q49" s="81">
        <f t="shared" si="12"/>
        <v>0</v>
      </c>
      <c r="R49" s="220">
        <f>L49/M49</f>
        <v>1</v>
      </c>
      <c r="S49" s="221" t="e">
        <f>N49/O49</f>
        <v>#DIV/0!</v>
      </c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8"/>
      <c r="AF49" s="8"/>
    </row>
    <row r="50" spans="3:32" ht="18" customHeight="1">
      <c r="C50" s="207">
        <v>4</v>
      </c>
      <c r="D50" s="253" t="str">
        <f>AG10</f>
        <v>BVMV Noorderkempen (ANTW)</v>
      </c>
      <c r="E50" s="254"/>
      <c r="F50" s="80">
        <f t="shared" si="11"/>
        <v>4</v>
      </c>
      <c r="G50" s="81">
        <f t="shared" si="11"/>
        <v>1</v>
      </c>
      <c r="H50" s="81">
        <f t="shared" si="11"/>
        <v>0</v>
      </c>
      <c r="I50" s="81">
        <f t="shared" si="11"/>
        <v>3</v>
      </c>
      <c r="J50" s="81">
        <f t="shared" si="11"/>
        <v>0</v>
      </c>
      <c r="K50" s="81">
        <f t="shared" si="11"/>
        <v>0</v>
      </c>
      <c r="L50" s="81">
        <f t="shared" si="11"/>
        <v>2</v>
      </c>
      <c r="M50" s="81">
        <f t="shared" si="11"/>
        <v>6</v>
      </c>
      <c r="N50" s="81">
        <f t="shared" si="11"/>
        <v>0</v>
      </c>
      <c r="O50" s="81">
        <f t="shared" si="11"/>
        <v>0</v>
      </c>
      <c r="P50" s="104">
        <f t="shared" si="11"/>
        <v>3</v>
      </c>
      <c r="Q50" s="81">
        <f t="shared" si="12"/>
        <v>0</v>
      </c>
      <c r="R50" s="220">
        <f>L50/M50</f>
        <v>0.3333333333333333</v>
      </c>
      <c r="S50" s="221" t="e">
        <f>N50/O50</f>
        <v>#DIV/0!</v>
      </c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8"/>
      <c r="AF50" s="8"/>
    </row>
    <row r="51" spans="3:32" ht="18" customHeight="1" thickBot="1">
      <c r="C51" s="208">
        <v>5</v>
      </c>
      <c r="D51" s="272" t="str">
        <f>AG11</f>
        <v>Beveren-Melsele (O-VL)</v>
      </c>
      <c r="E51" s="273"/>
      <c r="F51" s="82">
        <f t="shared" si="11"/>
        <v>4</v>
      </c>
      <c r="G51" s="83">
        <f t="shared" si="11"/>
        <v>0</v>
      </c>
      <c r="H51" s="83">
        <f t="shared" si="11"/>
        <v>1</v>
      </c>
      <c r="I51" s="83">
        <f t="shared" si="11"/>
        <v>3</v>
      </c>
      <c r="J51" s="83">
        <f t="shared" si="11"/>
        <v>0</v>
      </c>
      <c r="K51" s="83">
        <f t="shared" si="11"/>
        <v>0</v>
      </c>
      <c r="L51" s="83">
        <f t="shared" si="11"/>
        <v>1</v>
      </c>
      <c r="M51" s="83">
        <f t="shared" si="11"/>
        <v>7</v>
      </c>
      <c r="N51" s="83">
        <f t="shared" si="11"/>
        <v>0</v>
      </c>
      <c r="O51" s="83">
        <f t="shared" si="11"/>
        <v>0</v>
      </c>
      <c r="P51" s="105">
        <f t="shared" si="11"/>
        <v>2</v>
      </c>
      <c r="Q51" s="83">
        <f t="shared" si="12"/>
        <v>0</v>
      </c>
      <c r="R51" s="222">
        <f>L51/M51</f>
        <v>0.14285714285714285</v>
      </c>
      <c r="S51" s="223" t="e">
        <f>N51/O51</f>
        <v>#DIV/0!</v>
      </c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8"/>
      <c r="AF51" s="8"/>
    </row>
    <row r="52" spans="14:17" ht="12.75">
      <c r="N52"/>
      <c r="O52"/>
      <c r="P52"/>
      <c r="Q52"/>
    </row>
  </sheetData>
  <sheetProtection sheet="1" objects="1" scenarios="1" selectLockedCells="1"/>
  <mergeCells count="27">
    <mergeCell ref="A4:S4"/>
    <mergeCell ref="AF4:AW4"/>
    <mergeCell ref="A2:S2"/>
    <mergeCell ref="AF2:AW2"/>
    <mergeCell ref="A3:S3"/>
    <mergeCell ref="AF3:AW3"/>
    <mergeCell ref="AF5:AW5"/>
    <mergeCell ref="BG5:BX5"/>
    <mergeCell ref="H7:K7"/>
    <mergeCell ref="L7:M7"/>
    <mergeCell ref="P7:Q7"/>
    <mergeCell ref="R7:S7"/>
    <mergeCell ref="A28:S28"/>
    <mergeCell ref="A29:S29"/>
    <mergeCell ref="A30:S30"/>
    <mergeCell ref="F31:G31"/>
    <mergeCell ref="H31:K31"/>
    <mergeCell ref="L31:M31"/>
    <mergeCell ref="N31:O31"/>
    <mergeCell ref="P31:Q31"/>
    <mergeCell ref="R31:S31"/>
    <mergeCell ref="C44:S45"/>
    <mergeCell ref="D47:E47"/>
    <mergeCell ref="D48:E48"/>
    <mergeCell ref="D49:E49"/>
    <mergeCell ref="D50:E50"/>
    <mergeCell ref="D51:E51"/>
  </mergeCells>
  <printOptions/>
  <pageMargins left="0.5511811023622047" right="0.5511811023622047" top="0.984251968503937" bottom="0.984251968503937" header="0.5118110236220472" footer="0.5118110236220472"/>
  <pageSetup fitToHeight="1" fitToWidth="1" horizontalDpi="300" verticalDpi="300" orientation="landscape" paperSize="9" scale="81" r:id="rId4"/>
  <legacyDrawing r:id="rId3"/>
  <oleObjects>
    <oleObject progId="Word.Document.8" shapeId="1811645" r:id="rId1"/>
    <oleObject progId="Word.Document.8" shapeId="181164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RVS</dc:creator>
  <cp:keywords/>
  <dc:description/>
  <cp:lastModifiedBy>Kristof De Loose</cp:lastModifiedBy>
  <cp:lastPrinted>2017-05-01T14:49:57Z</cp:lastPrinted>
  <dcterms:created xsi:type="dcterms:W3CDTF">1999-04-23T19:47:29Z</dcterms:created>
  <dcterms:modified xsi:type="dcterms:W3CDTF">2018-05-01T15:20:48Z</dcterms:modified>
  <cp:category/>
  <cp:version/>
  <cp:contentType/>
  <cp:contentStatus/>
</cp:coreProperties>
</file>